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Chart of Accounts" sheetId="2" state="visible" r:id="rId2"/>
    <sheet name="Journal" sheetId="3" state="visible" r:id="rId3"/>
    <sheet name="Ledger Summary" sheetId="4" state="visible" r:id="rId4"/>
    <sheet name="Trial Balance" sheetId="5" state="visible" r:id="rId5"/>
    <sheet name="Profit &amp; Loss" sheetId="6" state="visible" r:id="rId6"/>
    <sheet name="Balance Sheet" sheetId="7" state="visible" r:id="rId7"/>
    <sheet name="GST Summary" sheetId="8" state="visible" r:id="rId8"/>
  </sheets>
  <definedNames>
    <definedName name="NetProfit">'Profit &amp; Loss'!$C$24</definedName>
    <definedName name="_xlnm._FilterDatabase" localSheetId="1" hidden="1">'Chart of Accounts'!$A$2:$F$31</definedName>
    <definedName name="_xlnm._FilterDatabase" localSheetId="2" hidden="1">'Journal'!$A$2:$G$525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₹#,##,##0"/>
    <numFmt numFmtId="165" formatCode="yyyy-mm-dd"/>
    <numFmt numFmtId="166" formatCode="dd-mmm-yyyy"/>
    <numFmt numFmtId="167" formatCode="mmm-yyyy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1F4E79"/>
    </font>
    <font>
      <b val="1"/>
      <color rgb="001F4E79"/>
    </font>
    <font>
      <b val="1"/>
      <color rgb="00FFFFFF"/>
    </font>
    <font>
      <i val="1"/>
      <color rgb="00808080"/>
    </font>
    <font>
      <b val="1"/>
    </font>
    <font>
      <i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164" fontId="0" fillId="0" borderId="0" pivotButton="0" quotePrefix="0" xfId="0"/>
    <xf numFmtId="0" fontId="6" fillId="4" borderId="1" pivotButton="0" quotePrefix="0" xfId="0"/>
    <xf numFmtId="164" fontId="6" fillId="4" borderId="1" pivotButton="0" quotePrefix="0" xfId="0"/>
    <xf numFmtId="166" fontId="0" fillId="0" borderId="0" pivotButton="0" quotePrefix="0" xfId="0"/>
    <xf numFmtId="164" fontId="6" fillId="4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7" fontId="0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Sales vs Expenses: FY 2025-26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'Profit &amp; Loss'!B27</f>
            </strRef>
          </tx>
          <spPr>
            <a:ln>
              <a:prstDash val="solid"/>
            </a:ln>
          </spPr>
          <cat>
            <numRef>
              <f>'Profit &amp; Loss'!$A$28:$A$39</f>
            </numRef>
          </cat>
          <val>
            <numRef>
              <f>'Profit &amp; Loss'!$B$28:$B$39</f>
            </numRef>
          </val>
        </ser>
        <ser>
          <idx val="1"/>
          <order val="1"/>
          <tx>
            <strRef>
              <f>'Profit &amp; Loss'!C27</f>
            </strRef>
          </tx>
          <spPr>
            <a:ln>
              <a:prstDash val="solid"/>
            </a:ln>
          </spPr>
          <cat>
            <numRef>
              <f>'Profit &amp; Loss'!$A$28:$A$39</f>
            </numRef>
          </cat>
          <val>
            <numRef>
              <f>'Profit &amp; Loss'!$C$28:$C$39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GST Output vs Input: FY 2025-26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'GST Summary'!B17</f>
            </strRef>
          </tx>
          <spPr>
            <a:ln>
              <a:prstDash val="solid"/>
            </a:ln>
          </spPr>
          <cat>
            <numRef>
              <f>'GST Summary'!$A$18:$A$29</f>
            </numRef>
          </cat>
          <val>
            <numRef>
              <f>'GST Summary'!$B$18:$B$29</f>
            </numRef>
          </val>
        </ser>
        <ser>
          <idx val="1"/>
          <order val="1"/>
          <tx>
            <strRef>
              <f>'GST Summary'!C17</f>
            </strRef>
          </tx>
          <spPr>
            <a:ln>
              <a:prstDash val="solid"/>
            </a:ln>
          </spPr>
          <cat>
            <numRef>
              <f>'GST Summary'!$A$18:$A$29</f>
            </numRef>
          </cat>
          <val>
            <numRef>
              <f>'GST Summary'!$C$18:$C$29</f>
            </numRef>
          </val>
        </ser>
        <ser>
          <idx val="2"/>
          <order val="2"/>
          <tx>
            <strRef>
              <f>'GST Summary'!D17</f>
            </strRef>
          </tx>
          <spPr>
            <a:ln>
              <a:prstDash val="solid"/>
            </a:ln>
          </spPr>
          <cat>
            <numRef>
              <f>'GST Summary'!$A$18:$A$29</f>
            </numRef>
          </cat>
          <val>
            <numRef>
              <f>'GST Summary'!$D$18:$D$29</f>
            </numRef>
          </val>
        </ser>
        <ser>
          <idx val="3"/>
          <order val="3"/>
          <tx>
            <strRef>
              <f>'GST Summary'!E17</f>
            </strRef>
          </tx>
          <spPr>
            <a:ln>
              <a:prstDash val="solid"/>
            </a:ln>
          </spPr>
          <cat>
            <numRef>
              <f>'GST Summary'!$A$18:$A$29</f>
            </numRef>
          </cat>
          <val>
            <numRef>
              <f>'GST Summary'!$E$18:$E$29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" t="inlineStr">
        <is>
          <t>Sunrise Bakery: Bookkeeping &amp; Accounting Workbook</t>
        </is>
      </c>
    </row>
    <row r="2" ht="20" customHeight="1">
      <c r="A2" s="2" t="inlineStr">
        <is>
          <t>Complete double-entry bookkeeping system  |  GST-registered sole proprietorship, Delhi  |  FY 2025-26 (1 Apr 2025 – 31 Mar 2026)</t>
        </is>
      </c>
    </row>
    <row r="3"/>
    <row r="4" ht="20" customHeight="1">
      <c r="A4" s="3" t="inlineStr">
        <is>
          <t>About this project</t>
        </is>
      </c>
    </row>
    <row r="5" ht="64" customHeight="1">
      <c r="A5" s="4" t="inlineStr">
        <is>
          <t>This workbook is the full monthly bookkeeping cycle I would run for a small-business client: transactions in, ledger and trial balance in the middle, financial statements and a GST summary out. Sunrise Bakery is a fictional GST-registered bakery in Delhi; every figure is fictional but internally consistent, and every statement is formula-driven from the Journal, so the workbook recalculates live the moment an entry is added or corrected (full calculation on load is enabled).</t>
        </is>
      </c>
    </row>
    <row r="6"/>
    <row r="7" ht="20" customHeight="1">
      <c r="A7" s="3" t="inlineStr">
        <is>
          <t>What this workbook demonstrates</t>
        </is>
      </c>
    </row>
    <row r="8" ht="19" customHeight="1">
      <c r="A8" s="4" t="inlineStr">
        <is>
          <t>•  Double-entry bookkeeping: every voucher's debits equal its credits, with GST posted on separate CGST / SGST rows.</t>
        </is>
      </c>
    </row>
    <row r="9" ht="34" customHeight="1">
      <c r="A9" s="4" t="inlineStr">
        <is>
          <t>•  Full accounting cycle: Chart of Accounts → Journal → Ledger Summary → Trial Balance → Profit &amp; Loss → Balance Sheet → GST Summary.</t>
        </is>
      </c>
    </row>
    <row r="10" ht="34" customHeight="1">
      <c r="A10" s="4" t="inlineStr">
        <is>
          <t>•  GST at 18% (CGST 9% + SGST 9%): output tax on sales, input tax credit on purchases, quarterly set-off and payment to the government.</t>
        </is>
      </c>
    </row>
    <row r="11" ht="34" customHeight="1">
      <c r="A11" s="4" t="inlineStr">
        <is>
          <t>•  Linked statements: ledger and trial balance pull every figure from the Journal with SUMIF; the balance sheet reads the trial balance and links to net profit from the P&amp;L, so one entry updates the whole workbook.</t>
        </is>
      </c>
    </row>
    <row r="12" ht="34" customHeight="1">
      <c r="A12" s="4" t="inlineStr">
        <is>
          <t>•  Built-in controls: check cells across the workbook (Journal, Chart of Accounts, Ledger Summary, Trial Balance, P&amp;L, Balance Sheet, GST Summary) all read 0 whenever the books agree, and turn red when they do not.</t>
        </is>
      </c>
    </row>
    <row r="13" ht="34" customHeight="1">
      <c r="A13" s="4" t="inlineStr">
        <is>
          <t>•  Scale: 191 vouchers and 523 journal lines across all 12 months of FY 2025-26: cash and credit sales, purchases, payroll, rent, electricity, loan EMI, depreciation, bad debt, drawings, customer advance and quarterly GST returns.</t>
        </is>
      </c>
    </row>
    <row r="14"/>
    <row r="15" ht="20" customHeight="1">
      <c r="A15" s="3" t="inlineStr">
        <is>
          <t>How the statements link together</t>
        </is>
      </c>
    </row>
    <row r="16" ht="34" customHeight="1">
      <c r="A16" s="4" t="inlineStr">
        <is>
          <t>1.  Chart of Accounts defines every account code, its type, normal balance and the opening balance carried forward from FY 2024-25.</t>
        </is>
      </c>
    </row>
    <row r="17" ht="34" customHeight="1">
      <c r="A17" s="4" t="inlineStr">
        <is>
          <t>2.  Journal records each transaction as it happens: date, voucher number, account code, account name, debit, credit and narration.</t>
        </is>
      </c>
    </row>
    <row r="18" ht="34" customHeight="1">
      <c r="A18" s="4" t="inlineStr">
        <is>
          <t>3.  Ledger Summary totals debits and credits for every account with SUMIF over the Journal and derives the closing balance in Dr / Cr form.</t>
        </is>
      </c>
    </row>
    <row r="19" ht="34" customHeight="1">
      <c r="A19" s="4" t="inlineStr">
        <is>
          <t>4.  Trial Balance re-computes each account's closing Dr / Cr straight from the Journal with SUMIF; the grand totals row must show Debits − Credits = 0.</t>
        </is>
      </c>
    </row>
    <row r="20" ht="19" customHeight="1">
      <c r="A20" s="4" t="inlineStr">
        <is>
          <t>5.  Profit &amp; Loss pulls income and expense accounts by account code (SUMIF) and calculates Net Profit with a formula.</t>
        </is>
      </c>
    </row>
    <row r="21" ht="34" customHeight="1">
      <c r="A21" s="4" t="inlineStr">
        <is>
          <t>6.  Balance Sheet (31-Mar-2026) takes assets and liabilities from the trial balance and equity as Capital − Drawings + Net Profit; its check cell proves Total Assets − (Liabilities + Equity) = 0.</t>
        </is>
      </c>
    </row>
    <row r="22" ht="34" customHeight="1">
      <c r="A22" s="4" t="inlineStr">
        <is>
          <t>7.  GST Summary reads the output / input closing balances from the ledger and splits the year into 12 rows with SUMIFS on Journal dates.</t>
        </is>
      </c>
    </row>
    <row r="23"/>
    <row r="24" ht="20" customHeight="1">
      <c r="A24" s="3" t="inlineStr">
        <is>
          <t>Key assumptions and policies</t>
        </is>
      </c>
    </row>
    <row r="25" ht="34" customHeight="1">
      <c r="A25" s="4" t="inlineStr">
        <is>
          <t>•  Financial year 2025-26 (1 Apr 2025 – 31 Mar 2026), accrual basis; the books are carried forward from FY 2024-25, so opening balances at 1-Apr-2025 are shown in the Chart of Accounts and the Ledger Summary.</t>
        </is>
      </c>
    </row>
    <row r="26" ht="34" customHeight="1">
      <c r="A26" s="4" t="inlineStr">
        <is>
          <t>•  GST rates: 18% on sales and goods purchases, split equally as CGST 9% and SGST 9%; sales and purchases are recorded net of GST.</t>
        </is>
      </c>
    </row>
    <row r="27" ht="34" customHeight="1">
      <c r="A27" s="4" t="inlineStr">
        <is>
          <t>•  GST is settled quarterly: input credit is set off against output tax and the net amount is paid from the bank (22-Jul-2025, 21-Oct-2025, 22-Jan-2026). The Q4 liability of Rs 1,81,800 remains payable by 20-Apr-2026.</t>
        </is>
      </c>
    </row>
    <row r="28" ht="34" customHeight="1">
      <c r="A28" s="4" t="inlineStr">
        <is>
          <t>•  Depreciation method: straight-line at 10% p.a. on original cost, charged at each quarter end: Rs 12,750 a quarter (Rs 51,000 for the year) on Rs 5,10,000 of furniture and equipment.</t>
        </is>
      </c>
    </row>
    <row r="29" ht="34" customHeight="1">
      <c r="A29" s="4" t="inlineStr">
        <is>
          <t>•  Bank loan of Rs 3,00,000 taken on 16-May-2025 and repaid in 10 monthly EMIs of Rs 28,000 (Rs 25,000 principal + Rs 3,000 interest).</t>
        </is>
      </c>
    </row>
    <row r="30" ht="49" customHeight="1">
      <c r="A30" s="4" t="inlineStr">
        <is>
          <t>•  Simplifications: inventory is held at its opening level (raw-material purchases are expensed as incurred, no perpetual stock model); rent, utilities, insurance, marketing and interest income are booked without GST as they fall outside the scope of the vendor's GST registration; the bad debt is written off inclusive of the GST charged on it.</t>
        </is>
      </c>
    </row>
    <row r="31"/>
    <row r="32" ht="20" customHeight="1">
      <c r="A32" s="3" t="inlineStr">
        <is>
          <t>Sheet guide</t>
        </is>
      </c>
    </row>
    <row r="33" ht="30" customHeight="1">
      <c r="A33" s="5" t="inlineStr">
        <is>
          <t>Sheet</t>
        </is>
      </c>
      <c r="B33" s="5" t="inlineStr">
        <is>
          <t>Purpose</t>
        </is>
      </c>
      <c r="C33" s="6" t="n"/>
      <c r="D33" s="6" t="n"/>
      <c r="E33" s="6" t="n"/>
      <c r="F33" s="6" t="n"/>
      <c r="G33" s="6" t="n"/>
      <c r="H33" s="7" t="n"/>
    </row>
    <row r="34" ht="34" customHeight="1">
      <c r="A34" s="8" t="inlineStr">
        <is>
          <t>Overview</t>
        </is>
      </c>
      <c r="B34" s="4" t="inlineStr">
        <is>
          <t>Project overview, what the workbook demonstrates, how the statements link, and the assumptions behind the numbers.</t>
        </is>
      </c>
    </row>
    <row r="35" ht="19" customHeight="1">
      <c r="A35" s="8" t="inlineStr">
        <is>
          <t>Chart of Accounts</t>
        </is>
      </c>
      <c r="B35" s="4" t="inlineStr">
        <is>
          <t>Every account with code, type, sub-type, normal balance and opening balance at 1-Apr-2025.</t>
        </is>
      </c>
    </row>
    <row r="36" ht="34" customHeight="1">
      <c r="A36" s="8" t="inlineStr">
        <is>
          <t>Journal</t>
        </is>
      </c>
      <c r="B36" s="4" t="inlineStr">
        <is>
          <t>191 double-entry vouchers (523 lines) with date, voucher no., account code, Dr / Cr and narration, plus the Dr − Cr check cell.</t>
        </is>
      </c>
    </row>
    <row r="37" ht="19" customHeight="1">
      <c r="A37" s="8" t="inlineStr">
        <is>
          <t>Ledger Summary</t>
        </is>
      </c>
      <c r="B37" s="4" t="inlineStr">
        <is>
          <t>Opening balance, SUMIF totals of debits and credits, and closing Dr / Cr for every account.</t>
        </is>
      </c>
    </row>
    <row r="38" ht="34" customHeight="1">
      <c r="A38" s="8" t="inlineStr">
        <is>
          <t>Trial Balance</t>
        </is>
      </c>
      <c r="B38" s="4" t="inlineStr">
        <is>
          <t>Closing Dr / Cr per account computed from the Journal with SUMIF; totals must agree (check cell = 0).</t>
        </is>
      </c>
    </row>
    <row r="39" ht="34" customHeight="1">
      <c r="A39" s="8" t="inlineStr">
        <is>
          <t>Profit &amp; Loss</t>
        </is>
      </c>
      <c r="B39" s="4" t="inlineStr">
        <is>
          <t>Income and expense pulled by account code (SUMIF), net profit formula-linked, and a monthly sales vs expenses bar chart.</t>
        </is>
      </c>
    </row>
    <row r="40" ht="34" customHeight="1">
      <c r="A40" s="8" t="inlineStr">
        <is>
          <t>Balance Sheet</t>
        </is>
      </c>
      <c r="B40" s="4" t="inlineStr">
        <is>
          <t>Assets, liabilities and equity as at 31-Mar-2026 (Capital − Drawings + Net Profit); Assets − (Liabilities + Equity) = 0.</t>
        </is>
      </c>
    </row>
    <row r="41" ht="34" customHeight="1">
      <c r="A41" s="8" t="inlineStr">
        <is>
          <t>GST Summary</t>
        </is>
      </c>
      <c r="B41" s="4" t="inlineStr">
        <is>
          <t>Output and input CGST / SGST balances, net GST payable, a 12-row monthly output-vs-input breakdown (SUMIFS on Journal dates) and a chart.</t>
        </is>
      </c>
    </row>
    <row r="42"/>
    <row r="43" ht="32" customHeight="1">
      <c r="A43" s="9" t="inlineStr">
        <is>
          <t>Prepared as a portfolio project for bookkeeping / accountant role applications. Open in Microsoft Excel: the formulas recalculate on load.</t>
        </is>
      </c>
    </row>
  </sheetData>
  <mergeCells count="37">
    <mergeCell ref="A9:H9"/>
    <mergeCell ref="A30:H30"/>
    <mergeCell ref="B40:H40"/>
    <mergeCell ref="A15:H15"/>
    <mergeCell ref="A24:H24"/>
    <mergeCell ref="A11:H11"/>
    <mergeCell ref="B33:H33"/>
    <mergeCell ref="A1:H1"/>
    <mergeCell ref="B37:H37"/>
    <mergeCell ref="B36:H36"/>
    <mergeCell ref="B41:H41"/>
    <mergeCell ref="A7:H7"/>
    <mergeCell ref="A25:H25"/>
    <mergeCell ref="B35:H35"/>
    <mergeCell ref="A16:H16"/>
    <mergeCell ref="A27:H27"/>
    <mergeCell ref="A12:H12"/>
    <mergeCell ref="A18:H18"/>
    <mergeCell ref="A26:H26"/>
    <mergeCell ref="A21:H21"/>
    <mergeCell ref="A2:H2"/>
    <mergeCell ref="B39:H39"/>
    <mergeCell ref="A5:H5"/>
    <mergeCell ref="A32:H32"/>
    <mergeCell ref="A8:H8"/>
    <mergeCell ref="A22:H22"/>
    <mergeCell ref="A17:H17"/>
    <mergeCell ref="A4:H4"/>
    <mergeCell ref="A29:H29"/>
    <mergeCell ref="A20:H20"/>
    <mergeCell ref="A43:H43"/>
    <mergeCell ref="A10:H10"/>
    <mergeCell ref="A28:H28"/>
    <mergeCell ref="B38:H38"/>
    <mergeCell ref="A13:H13"/>
    <mergeCell ref="A19:H19"/>
    <mergeCell ref="B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22" customWidth="1" min="4" max="4"/>
    <col width="17" customWidth="1" min="5" max="5"/>
    <col width="20" customWidth="1" min="6" max="6"/>
  </cols>
  <sheetData>
    <row r="1">
      <c r="A1" s="1" t="inlineStr">
        <is>
          <t>Chart of Accounts: Sunrise Bakery</t>
        </is>
      </c>
    </row>
    <row r="2">
      <c r="A2" s="5" t="inlineStr">
        <is>
          <t>Code</t>
        </is>
      </c>
      <c r="B2" s="5" t="inlineStr">
        <is>
          <t>Account Name</t>
        </is>
      </c>
      <c r="C2" s="5" t="inlineStr">
        <is>
          <t>Type</t>
        </is>
      </c>
      <c r="D2" s="5" t="inlineStr">
        <is>
          <t>Sub-type</t>
        </is>
      </c>
      <c r="E2" s="5" t="inlineStr">
        <is>
          <t>Normal Balance</t>
        </is>
      </c>
      <c r="F2" s="5" t="inlineStr">
        <is>
          <t>Opening Balance (₹)</t>
        </is>
      </c>
    </row>
    <row r="3">
      <c r="A3" t="n">
        <v>1010</v>
      </c>
      <c r="B3" t="inlineStr">
        <is>
          <t>Cash</t>
        </is>
      </c>
      <c r="C3" t="inlineStr">
        <is>
          <t>Asset</t>
        </is>
      </c>
      <c r="D3" t="inlineStr">
        <is>
          <t>Current Asset</t>
        </is>
      </c>
      <c r="E3" t="inlineStr">
        <is>
          <t>Debit</t>
        </is>
      </c>
      <c r="F3" s="10" t="n">
        <v>120000</v>
      </c>
    </row>
    <row r="4">
      <c r="A4" t="n">
        <v>1020</v>
      </c>
      <c r="B4" t="inlineStr">
        <is>
          <t>Bank</t>
        </is>
      </c>
      <c r="C4" t="inlineStr">
        <is>
          <t>Asset</t>
        </is>
      </c>
      <c r="D4" t="inlineStr">
        <is>
          <t>Bank Account</t>
        </is>
      </c>
      <c r="E4" t="inlineStr">
        <is>
          <t>Debit</t>
        </is>
      </c>
      <c r="F4" s="10" t="n">
        <v>245000</v>
      </c>
    </row>
    <row r="5">
      <c r="A5" t="n">
        <v>1030</v>
      </c>
      <c r="B5" t="inlineStr">
        <is>
          <t>Accounts Receivable</t>
        </is>
      </c>
      <c r="C5" t="inlineStr">
        <is>
          <t>Asset</t>
        </is>
      </c>
      <c r="D5" t="inlineStr">
        <is>
          <t>Current Asset</t>
        </is>
      </c>
      <c r="E5" t="inlineStr">
        <is>
          <t>Debit</t>
        </is>
      </c>
      <c r="F5" s="10" t="n">
        <v>118000</v>
      </c>
    </row>
    <row r="6">
      <c r="A6" t="n">
        <v>1040</v>
      </c>
      <c r="B6" t="inlineStr">
        <is>
          <t>Inventory</t>
        </is>
      </c>
      <c r="C6" t="inlineStr">
        <is>
          <t>Asset</t>
        </is>
      </c>
      <c r="D6" t="inlineStr">
        <is>
          <t>Current Asset</t>
        </is>
      </c>
      <c r="E6" t="inlineStr">
        <is>
          <t>Debit</t>
        </is>
      </c>
      <c r="F6" s="10" t="n">
        <v>85000</v>
      </c>
    </row>
    <row r="7">
      <c r="A7" t="n">
        <v>1050</v>
      </c>
      <c r="B7" t="inlineStr">
        <is>
          <t>Furniture &amp; Equipment</t>
        </is>
      </c>
      <c r="C7" t="inlineStr">
        <is>
          <t>Asset</t>
        </is>
      </c>
      <c r="D7" t="inlineStr">
        <is>
          <t>Fixed Asset</t>
        </is>
      </c>
      <c r="E7" t="inlineStr">
        <is>
          <t>Debit</t>
        </is>
      </c>
      <c r="F7" s="10" t="n">
        <v>260000</v>
      </c>
    </row>
    <row r="8">
      <c r="A8" t="n">
        <v>1060</v>
      </c>
      <c r="B8" t="inlineStr">
        <is>
          <t>Accumulated Depreciation</t>
        </is>
      </c>
      <c r="C8" t="inlineStr">
        <is>
          <t>Asset</t>
        </is>
      </c>
      <c r="D8" t="inlineStr">
        <is>
          <t>Contra Fixed Asset</t>
        </is>
      </c>
      <c r="E8" t="inlineStr">
        <is>
          <t>Credit</t>
        </is>
      </c>
      <c r="F8" s="10" t="n">
        <v>-78000</v>
      </c>
    </row>
    <row r="9">
      <c r="A9" t="n">
        <v>1070</v>
      </c>
      <c r="B9" t="inlineStr">
        <is>
          <t>GST Input CGST</t>
        </is>
      </c>
      <c r="C9" t="inlineStr">
        <is>
          <t>Asset</t>
        </is>
      </c>
      <c r="D9" t="inlineStr">
        <is>
          <t>Input Tax Credit</t>
        </is>
      </c>
      <c r="E9" t="inlineStr">
        <is>
          <t>Debit</t>
        </is>
      </c>
      <c r="F9" s="10" t="n">
        <v>0</v>
      </c>
    </row>
    <row r="10">
      <c r="A10" t="n">
        <v>1080</v>
      </c>
      <c r="B10" t="inlineStr">
        <is>
          <t>GST Input SGST</t>
        </is>
      </c>
      <c r="C10" t="inlineStr">
        <is>
          <t>Asset</t>
        </is>
      </c>
      <c r="D10" t="inlineStr">
        <is>
          <t>Input Tax Credit</t>
        </is>
      </c>
      <c r="E10" t="inlineStr">
        <is>
          <t>Debit</t>
        </is>
      </c>
      <c r="F10" s="10" t="n">
        <v>0</v>
      </c>
    </row>
    <row r="11">
      <c r="A11" t="n">
        <v>2010</v>
      </c>
      <c r="B11" t="inlineStr">
        <is>
          <t>Accounts Payable</t>
        </is>
      </c>
      <c r="C11" t="inlineStr">
        <is>
          <t>Liability</t>
        </is>
      </c>
      <c r="D11" t="inlineStr">
        <is>
          <t>Current Liability</t>
        </is>
      </c>
      <c r="E11" t="inlineStr">
        <is>
          <t>Credit</t>
        </is>
      </c>
      <c r="F11" s="10" t="n">
        <v>-94400</v>
      </c>
    </row>
    <row r="12">
      <c r="A12" t="n">
        <v>2020</v>
      </c>
      <c r="B12" t="inlineStr">
        <is>
          <t>GST Output CGST</t>
        </is>
      </c>
      <c r="C12" t="inlineStr">
        <is>
          <t>Liability</t>
        </is>
      </c>
      <c r="D12" t="inlineStr">
        <is>
          <t>Current Liability</t>
        </is>
      </c>
      <c r="E12" t="inlineStr">
        <is>
          <t>Credit</t>
        </is>
      </c>
      <c r="F12" s="10" t="n">
        <v>0</v>
      </c>
    </row>
    <row r="13">
      <c r="A13" t="n">
        <v>2030</v>
      </c>
      <c r="B13" t="inlineStr">
        <is>
          <t>GST Output SGST</t>
        </is>
      </c>
      <c r="C13" t="inlineStr">
        <is>
          <t>Liability</t>
        </is>
      </c>
      <c r="D13" t="inlineStr">
        <is>
          <t>Current Liability</t>
        </is>
      </c>
      <c r="E13" t="inlineStr">
        <is>
          <t>Credit</t>
        </is>
      </c>
      <c r="F13" s="10" t="n">
        <v>0</v>
      </c>
    </row>
    <row r="14">
      <c r="A14" t="n">
        <v>2040</v>
      </c>
      <c r="B14" t="inlineStr">
        <is>
          <t>Loan</t>
        </is>
      </c>
      <c r="C14" t="inlineStr">
        <is>
          <t>Liability</t>
        </is>
      </c>
      <c r="D14" t="inlineStr">
        <is>
          <t>Long-term Liability</t>
        </is>
      </c>
      <c r="E14" t="inlineStr">
        <is>
          <t>Credit</t>
        </is>
      </c>
      <c r="F14" s="10" t="n">
        <v>0</v>
      </c>
    </row>
    <row r="15">
      <c r="A15" t="n">
        <v>2050</v>
      </c>
      <c r="B15" t="inlineStr">
        <is>
          <t>Advance from Customer</t>
        </is>
      </c>
      <c r="C15" t="inlineStr">
        <is>
          <t>Liability</t>
        </is>
      </c>
      <c r="D15" t="inlineStr">
        <is>
          <t>Current Liability</t>
        </is>
      </c>
      <c r="E15" t="inlineStr">
        <is>
          <t>Credit</t>
        </is>
      </c>
      <c r="F15" s="10" t="n">
        <v>0</v>
      </c>
    </row>
    <row r="16">
      <c r="A16" t="n">
        <v>3010</v>
      </c>
      <c r="B16" t="inlineStr">
        <is>
          <t>Capital</t>
        </is>
      </c>
      <c r="C16" t="inlineStr">
        <is>
          <t>Equity</t>
        </is>
      </c>
      <c r="D16" t="inlineStr">
        <is>
          <t>Owner's Equity</t>
        </is>
      </c>
      <c r="E16" t="inlineStr">
        <is>
          <t>Credit</t>
        </is>
      </c>
      <c r="F16" s="10" t="n">
        <v>-655600</v>
      </c>
    </row>
    <row r="17">
      <c r="A17" t="n">
        <v>3020</v>
      </c>
      <c r="B17" t="inlineStr">
        <is>
          <t>Drawings</t>
        </is>
      </c>
      <c r="C17" t="inlineStr">
        <is>
          <t>Equity</t>
        </is>
      </c>
      <c r="D17" t="inlineStr">
        <is>
          <t>Contra Equity</t>
        </is>
      </c>
      <c r="E17" t="inlineStr">
        <is>
          <t>Debit</t>
        </is>
      </c>
      <c r="F17" s="10" t="n">
        <v>0</v>
      </c>
    </row>
    <row r="18">
      <c r="A18" t="n">
        <v>4010</v>
      </c>
      <c r="B18" t="inlineStr">
        <is>
          <t>Sales</t>
        </is>
      </c>
      <c r="C18" t="inlineStr">
        <is>
          <t>Income</t>
        </is>
      </c>
      <c r="D18" t="inlineStr">
        <is>
          <t>Operating Income</t>
        </is>
      </c>
      <c r="E18" t="inlineStr">
        <is>
          <t>Credit</t>
        </is>
      </c>
      <c r="F18" s="10" t="n">
        <v>0</v>
      </c>
    </row>
    <row r="19">
      <c r="A19" t="n">
        <v>4020</v>
      </c>
      <c r="B19" t="inlineStr">
        <is>
          <t>Interest Income</t>
        </is>
      </c>
      <c r="C19" t="inlineStr">
        <is>
          <t>Income</t>
        </is>
      </c>
      <c r="D19" t="inlineStr">
        <is>
          <t>Other Income</t>
        </is>
      </c>
      <c r="E19" t="inlineStr">
        <is>
          <t>Credit</t>
        </is>
      </c>
      <c r="F19" s="10" t="n">
        <v>0</v>
      </c>
    </row>
    <row r="20">
      <c r="A20" t="n">
        <v>5010</v>
      </c>
      <c r="B20" t="inlineStr">
        <is>
          <t>Purchases</t>
        </is>
      </c>
      <c r="C20" t="inlineStr">
        <is>
          <t>Expense</t>
        </is>
      </c>
      <c r="D20" t="inlineStr">
        <is>
          <t>Cost of Goods Sold</t>
        </is>
      </c>
      <c r="E20" t="inlineStr">
        <is>
          <t>Debit</t>
        </is>
      </c>
      <c r="F20" s="10" t="n">
        <v>0</v>
      </c>
    </row>
    <row r="21">
      <c r="A21" t="n">
        <v>5020</v>
      </c>
      <c r="B21" t="inlineStr">
        <is>
          <t>Rent</t>
        </is>
      </c>
      <c r="C21" t="inlineStr">
        <is>
          <t>Expense</t>
        </is>
      </c>
      <c r="D21" t="inlineStr">
        <is>
          <t>Operating Expense</t>
        </is>
      </c>
      <c r="E21" t="inlineStr">
        <is>
          <t>Debit</t>
        </is>
      </c>
      <c r="F21" s="10" t="n">
        <v>0</v>
      </c>
    </row>
    <row r="22">
      <c r="A22" t="n">
        <v>5030</v>
      </c>
      <c r="B22" t="inlineStr">
        <is>
          <t>Salaries</t>
        </is>
      </c>
      <c r="C22" t="inlineStr">
        <is>
          <t>Expense</t>
        </is>
      </c>
      <c r="D22" t="inlineStr">
        <is>
          <t>Operating Expense</t>
        </is>
      </c>
      <c r="E22" t="inlineStr">
        <is>
          <t>Debit</t>
        </is>
      </c>
      <c r="F22" s="10" t="n">
        <v>0</v>
      </c>
    </row>
    <row r="23">
      <c r="A23" t="n">
        <v>5040</v>
      </c>
      <c r="B23" t="inlineStr">
        <is>
          <t>Electricity</t>
        </is>
      </c>
      <c r="C23" t="inlineStr">
        <is>
          <t>Expense</t>
        </is>
      </c>
      <c r="D23" t="inlineStr">
        <is>
          <t>Operating Expense</t>
        </is>
      </c>
      <c r="E23" t="inlineStr">
        <is>
          <t>Debit</t>
        </is>
      </c>
      <c r="F23" s="10" t="n">
        <v>0</v>
      </c>
    </row>
    <row r="24">
      <c r="A24" t="n">
        <v>5050</v>
      </c>
      <c r="B24" t="inlineStr">
        <is>
          <t>Internet</t>
        </is>
      </c>
      <c r="C24" t="inlineStr">
        <is>
          <t>Expense</t>
        </is>
      </c>
      <c r="D24" t="inlineStr">
        <is>
          <t>Operating Expense</t>
        </is>
      </c>
      <c r="E24" t="inlineStr">
        <is>
          <t>Debit</t>
        </is>
      </c>
      <c r="F24" s="10" t="n">
        <v>0</v>
      </c>
    </row>
    <row r="25">
      <c r="A25" t="n">
        <v>5060</v>
      </c>
      <c r="B25" t="inlineStr">
        <is>
          <t>Packaging</t>
        </is>
      </c>
      <c r="C25" t="inlineStr">
        <is>
          <t>Expense</t>
        </is>
      </c>
      <c r="D25" t="inlineStr">
        <is>
          <t>Operating Expense</t>
        </is>
      </c>
      <c r="E25" t="inlineStr">
        <is>
          <t>Debit</t>
        </is>
      </c>
      <c r="F25" s="10" t="n">
        <v>0</v>
      </c>
    </row>
    <row r="26">
      <c r="A26" t="n">
        <v>5070</v>
      </c>
      <c r="B26" t="inlineStr">
        <is>
          <t>Bank Charges</t>
        </is>
      </c>
      <c r="C26" t="inlineStr">
        <is>
          <t>Expense</t>
        </is>
      </c>
      <c r="D26" t="inlineStr">
        <is>
          <t>Financial Expense</t>
        </is>
      </c>
      <c r="E26" t="inlineStr">
        <is>
          <t>Debit</t>
        </is>
      </c>
      <c r="F26" s="10" t="n">
        <v>0</v>
      </c>
    </row>
    <row r="27">
      <c r="A27" t="n">
        <v>5080</v>
      </c>
      <c r="B27" t="inlineStr">
        <is>
          <t>Interest on Loan</t>
        </is>
      </c>
      <c r="C27" t="inlineStr">
        <is>
          <t>Expense</t>
        </is>
      </c>
      <c r="D27" t="inlineStr">
        <is>
          <t>Financial Expense</t>
        </is>
      </c>
      <c r="E27" t="inlineStr">
        <is>
          <t>Debit</t>
        </is>
      </c>
      <c r="F27" s="10" t="n">
        <v>0</v>
      </c>
    </row>
    <row r="28">
      <c r="A28" t="n">
        <v>5090</v>
      </c>
      <c r="B28" t="inlineStr">
        <is>
          <t>Depreciation Expense</t>
        </is>
      </c>
      <c r="C28" t="inlineStr">
        <is>
          <t>Expense</t>
        </is>
      </c>
      <c r="D28" t="inlineStr">
        <is>
          <t>Non-cash Expense</t>
        </is>
      </c>
      <c r="E28" t="inlineStr">
        <is>
          <t>Debit</t>
        </is>
      </c>
      <c r="F28" s="10" t="n">
        <v>0</v>
      </c>
    </row>
    <row r="29">
      <c r="A29" t="n">
        <v>5100</v>
      </c>
      <c r="B29" t="inlineStr">
        <is>
          <t>Bad Debts</t>
        </is>
      </c>
      <c r="C29" t="inlineStr">
        <is>
          <t>Expense</t>
        </is>
      </c>
      <c r="D29" t="inlineStr">
        <is>
          <t>Operating Expense</t>
        </is>
      </c>
      <c r="E29" t="inlineStr">
        <is>
          <t>Debit</t>
        </is>
      </c>
      <c r="F29" s="10" t="n">
        <v>0</v>
      </c>
    </row>
    <row r="30">
      <c r="A30" t="n">
        <v>5110</v>
      </c>
      <c r="B30" t="inlineStr">
        <is>
          <t>Insurance</t>
        </is>
      </c>
      <c r="C30" t="inlineStr">
        <is>
          <t>Expense</t>
        </is>
      </c>
      <c r="D30" t="inlineStr">
        <is>
          <t>Operating Expense</t>
        </is>
      </c>
      <c r="E30" t="inlineStr">
        <is>
          <t>Debit</t>
        </is>
      </c>
      <c r="F30" s="10" t="n">
        <v>0</v>
      </c>
    </row>
    <row r="31">
      <c r="A31" t="n">
        <v>5120</v>
      </c>
      <c r="B31" t="inlineStr">
        <is>
          <t>Marketing</t>
        </is>
      </c>
      <c r="C31" t="inlineStr">
        <is>
          <t>Expense</t>
        </is>
      </c>
      <c r="D31" t="inlineStr">
        <is>
          <t>Operating Expense</t>
        </is>
      </c>
      <c r="E31" t="inlineStr">
        <is>
          <t>Debit</t>
        </is>
      </c>
      <c r="F31" s="10" t="n">
        <v>0</v>
      </c>
    </row>
    <row r="32">
      <c r="A32" s="11" t="inlineStr">
        <is>
          <t>Check: opening balances must net to zero (must be 0)</t>
        </is>
      </c>
      <c r="B32" s="6" t="n"/>
      <c r="C32" s="6" t="n"/>
      <c r="D32" s="6" t="n"/>
      <c r="E32" s="7" t="n"/>
      <c r="F32" s="12">
        <f>SUM(F3:F31)</f>
        <v/>
      </c>
    </row>
  </sheetData>
  <autoFilter ref="A2:F31"/>
  <mergeCells count="2">
    <mergeCell ref="A1:F1"/>
    <mergeCell ref="A32:E32"/>
  </mergeCells>
  <conditionalFormatting sqref="F32">
    <cfRule type="cellIs" priority="1" operator="notEqual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30" customWidth="1" min="4" max="4"/>
    <col width="16" customWidth="1" min="5" max="5"/>
    <col width="16" customWidth="1" min="6" max="6"/>
    <col width="74" customWidth="1" min="7" max="7"/>
  </cols>
  <sheetData>
    <row r="1">
      <c r="A1" s="1" t="inlineStr">
        <is>
          <t>Journal: General Entry Register (FY 2025-26)</t>
        </is>
      </c>
    </row>
    <row r="2">
      <c r="A2" s="5" t="inlineStr">
        <is>
          <t>Date</t>
        </is>
      </c>
      <c r="B2" s="5" t="inlineStr">
        <is>
          <t>Voucher No</t>
        </is>
      </c>
      <c r="C2" s="5" t="inlineStr">
        <is>
          <t>Account Code</t>
        </is>
      </c>
      <c r="D2" s="5" t="inlineStr">
        <is>
          <t>Account Name</t>
        </is>
      </c>
      <c r="E2" s="5" t="inlineStr">
        <is>
          <t>Debit (₹)</t>
        </is>
      </c>
      <c r="F2" s="5" t="inlineStr">
        <is>
          <t>Credit (₹)</t>
        </is>
      </c>
      <c r="G2" s="5" t="inlineStr">
        <is>
          <t>Narration</t>
        </is>
      </c>
    </row>
    <row r="3">
      <c r="A3" s="13" t="n">
        <v>45749</v>
      </c>
      <c r="B3" t="inlineStr">
        <is>
          <t>JV-001</t>
        </is>
      </c>
      <c r="C3" t="n">
        <v>1020</v>
      </c>
      <c r="D3" t="inlineStr">
        <is>
          <t>Bank</t>
        </is>
      </c>
      <c r="E3" s="10" t="n">
        <v>500000</v>
      </c>
      <c r="G3" t="inlineStr">
        <is>
          <t>Owner introduced capital into the business current account</t>
        </is>
      </c>
    </row>
    <row r="4">
      <c r="A4" s="13" t="n">
        <v>45749</v>
      </c>
      <c r="B4" t="inlineStr">
        <is>
          <t>JV-001</t>
        </is>
      </c>
      <c r="C4" t="n">
        <v>3010</v>
      </c>
      <c r="D4" t="inlineStr">
        <is>
          <t>Capital</t>
        </is>
      </c>
      <c r="F4" s="10" t="n">
        <v>500000</v>
      </c>
      <c r="G4" t="inlineStr">
        <is>
          <t>Owner introduced capital into the business current account</t>
        </is>
      </c>
    </row>
    <row r="5">
      <c r="A5" s="13" t="n">
        <v>45752</v>
      </c>
      <c r="B5" t="inlineStr">
        <is>
          <t>JV-002</t>
        </is>
      </c>
      <c r="C5" t="n">
        <v>5110</v>
      </c>
      <c r="D5" t="inlineStr">
        <is>
          <t>Insurance</t>
        </is>
      </c>
      <c r="E5" s="10" t="n">
        <v>42000</v>
      </c>
      <c r="G5" t="inlineStr">
        <is>
          <t>Annual shop insurance premium paid for FY 2025-26</t>
        </is>
      </c>
    </row>
    <row r="6">
      <c r="A6" s="13" t="n">
        <v>45752</v>
      </c>
      <c r="B6" t="inlineStr">
        <is>
          <t>JV-002</t>
        </is>
      </c>
      <c r="C6" t="n">
        <v>1020</v>
      </c>
      <c r="D6" t="inlineStr">
        <is>
          <t>Bank</t>
        </is>
      </c>
      <c r="F6" s="10" t="n">
        <v>42000</v>
      </c>
      <c r="G6" t="inlineStr">
        <is>
          <t>Annual shop insurance premium paid for FY 2025-26</t>
        </is>
      </c>
    </row>
    <row r="7">
      <c r="A7" s="13" t="n">
        <v>45752</v>
      </c>
      <c r="B7" t="inlineStr">
        <is>
          <t>JV-003</t>
        </is>
      </c>
      <c r="C7" t="n">
        <v>5020</v>
      </c>
      <c r="D7" t="inlineStr">
        <is>
          <t>Rent</t>
        </is>
      </c>
      <c r="E7" s="10" t="n">
        <v>35000</v>
      </c>
      <c r="G7" t="inlineStr">
        <is>
          <t>Shop and godown rent paid for Apr-2025</t>
        </is>
      </c>
    </row>
    <row r="8">
      <c r="A8" s="13" t="n">
        <v>45752</v>
      </c>
      <c r="B8" t="inlineStr">
        <is>
          <t>JV-003</t>
        </is>
      </c>
      <c r="C8" t="n">
        <v>1020</v>
      </c>
      <c r="D8" t="inlineStr">
        <is>
          <t>Bank</t>
        </is>
      </c>
      <c r="F8" s="10" t="n">
        <v>35000</v>
      </c>
      <c r="G8" t="inlineStr">
        <is>
          <t>Shop and godown rent paid for Apr-2025</t>
        </is>
      </c>
    </row>
    <row r="9">
      <c r="A9" s="13" t="n">
        <v>45754</v>
      </c>
      <c r="B9" t="inlineStr">
        <is>
          <t>JV-004</t>
        </is>
      </c>
      <c r="C9" t="n">
        <v>5030</v>
      </c>
      <c r="D9" t="inlineStr">
        <is>
          <t>Salaries</t>
        </is>
      </c>
      <c r="E9" s="10" t="n">
        <v>92000</v>
      </c>
      <c r="G9" t="inlineStr">
        <is>
          <t>Salaries paid to 5 staff for Apr-2025</t>
        </is>
      </c>
    </row>
    <row r="10">
      <c r="A10" s="13" t="n">
        <v>45754</v>
      </c>
      <c r="B10" t="inlineStr">
        <is>
          <t>JV-004</t>
        </is>
      </c>
      <c r="C10" t="n">
        <v>1020</v>
      </c>
      <c r="D10" t="inlineStr">
        <is>
          <t>Bank</t>
        </is>
      </c>
      <c r="F10" s="10" t="n">
        <v>92000</v>
      </c>
      <c r="G10" t="inlineStr">
        <is>
          <t>Salaries paid to 5 staff for Apr-2025</t>
        </is>
      </c>
    </row>
    <row r="11">
      <c r="A11" s="13" t="n">
        <v>45755</v>
      </c>
      <c r="B11" t="inlineStr">
        <is>
          <t>JV-005</t>
        </is>
      </c>
      <c r="C11" t="n">
        <v>5050</v>
      </c>
      <c r="D11" t="inlineStr">
        <is>
          <t>Internet</t>
        </is>
      </c>
      <c r="E11" s="10" t="n">
        <v>1800</v>
      </c>
      <c r="G11" t="inlineStr">
        <is>
          <t>Fibre internet bill for Apr-2025 paid in cash</t>
        </is>
      </c>
    </row>
    <row r="12">
      <c r="A12" s="13" t="n">
        <v>45755</v>
      </c>
      <c r="B12" t="inlineStr">
        <is>
          <t>JV-005</t>
        </is>
      </c>
      <c r="C12" t="n">
        <v>1010</v>
      </c>
      <c r="D12" t="inlineStr">
        <is>
          <t>Cash</t>
        </is>
      </c>
      <c r="F12" s="10" t="n">
        <v>1800</v>
      </c>
      <c r="G12" t="inlineStr">
        <is>
          <t>Fibre internet bill for Apr-2025 paid in cash</t>
        </is>
      </c>
    </row>
    <row r="13">
      <c r="A13" s="13" t="n">
        <v>45757</v>
      </c>
      <c r="B13" t="inlineStr">
        <is>
          <t>JV-006</t>
        </is>
      </c>
      <c r="C13" t="n">
        <v>1050</v>
      </c>
      <c r="D13" t="inlineStr">
        <is>
          <t>Furniture &amp; Equipment</t>
        </is>
      </c>
      <c r="E13" s="10" t="n">
        <v>250000</v>
      </c>
      <c r="G13" t="inlineStr">
        <is>
          <t>Purchase of oven and display counter, GST @18% input credit claimed</t>
        </is>
      </c>
    </row>
    <row r="14">
      <c r="A14" s="13" t="n">
        <v>45757</v>
      </c>
      <c r="B14" t="inlineStr">
        <is>
          <t>JV-006</t>
        </is>
      </c>
      <c r="C14" t="n">
        <v>1070</v>
      </c>
      <c r="D14" t="inlineStr">
        <is>
          <t>GST Input CGST</t>
        </is>
      </c>
      <c r="E14" s="10" t="n">
        <v>22500</v>
      </c>
      <c r="G14" t="inlineStr">
        <is>
          <t>Purchase of oven and display counter, GST @18% input credit claimed</t>
        </is>
      </c>
    </row>
    <row r="15">
      <c r="A15" s="13" t="n">
        <v>45757</v>
      </c>
      <c r="B15" t="inlineStr">
        <is>
          <t>JV-006</t>
        </is>
      </c>
      <c r="C15" t="n">
        <v>1080</v>
      </c>
      <c r="D15" t="inlineStr">
        <is>
          <t>GST Input SGST</t>
        </is>
      </c>
      <c r="E15" s="10" t="n">
        <v>22500</v>
      </c>
      <c r="G15" t="inlineStr">
        <is>
          <t>Purchase of oven and display counter, GST @18% input credit claimed</t>
        </is>
      </c>
    </row>
    <row r="16">
      <c r="A16" s="13" t="n">
        <v>45757</v>
      </c>
      <c r="B16" t="inlineStr">
        <is>
          <t>JV-006</t>
        </is>
      </c>
      <c r="C16" t="n">
        <v>1020</v>
      </c>
      <c r="D16" t="inlineStr">
        <is>
          <t>Bank</t>
        </is>
      </c>
      <c r="F16" s="10" t="n">
        <v>295000</v>
      </c>
      <c r="G16" t="inlineStr">
        <is>
          <t>Purchase of oven and display counter, GST @18% input credit claimed</t>
        </is>
      </c>
    </row>
    <row r="17">
      <c r="A17" s="13" t="n">
        <v>45759</v>
      </c>
      <c r="B17" t="inlineStr">
        <is>
          <t>JV-007</t>
        </is>
      </c>
      <c r="C17" t="n">
        <v>5040</v>
      </c>
      <c r="D17" t="inlineStr">
        <is>
          <t>Electricity</t>
        </is>
      </c>
      <c r="E17" s="10" t="n">
        <v>6800</v>
      </c>
      <c r="G17" t="inlineStr">
        <is>
          <t>Electricity bill (ovens and AC) for Apr-2025</t>
        </is>
      </c>
    </row>
    <row r="18">
      <c r="A18" s="13" t="n">
        <v>45759</v>
      </c>
      <c r="B18" t="inlineStr">
        <is>
          <t>JV-007</t>
        </is>
      </c>
      <c r="C18" t="n">
        <v>1020</v>
      </c>
      <c r="D18" t="inlineStr">
        <is>
          <t>Bank</t>
        </is>
      </c>
      <c r="F18" s="10" t="n">
        <v>6800</v>
      </c>
      <c r="G18" t="inlineStr">
        <is>
          <t>Electricity bill (ovens and AC) for Apr-2025</t>
        </is>
      </c>
    </row>
    <row r="19">
      <c r="A19" s="13" t="n">
        <v>45763</v>
      </c>
      <c r="B19" t="inlineStr">
        <is>
          <t>JV-008</t>
        </is>
      </c>
      <c r="C19" t="n">
        <v>1010</v>
      </c>
      <c r="D19" t="inlineStr">
        <is>
          <t>Cash</t>
        </is>
      </c>
      <c r="E19" s="10" t="n">
        <v>127440</v>
      </c>
      <c r="G19" t="inlineStr">
        <is>
          <t>Cash counter sales 1st-15th Apr-2025; GST @18% split CGST 9% / SGST 9%</t>
        </is>
      </c>
    </row>
    <row r="20">
      <c r="A20" s="13" t="n">
        <v>45763</v>
      </c>
      <c r="B20" t="inlineStr">
        <is>
          <t>JV-008</t>
        </is>
      </c>
      <c r="C20" t="n">
        <v>4010</v>
      </c>
      <c r="D20" t="inlineStr">
        <is>
          <t>Sales</t>
        </is>
      </c>
      <c r="F20" s="10" t="n">
        <v>108000</v>
      </c>
      <c r="G20" t="inlineStr">
        <is>
          <t>Cash counter sales 1st-15th Apr-2025; GST @18% split CGST 9% / SGST 9%</t>
        </is>
      </c>
    </row>
    <row r="21">
      <c r="A21" s="13" t="n">
        <v>45763</v>
      </c>
      <c r="B21" t="inlineStr">
        <is>
          <t>JV-008</t>
        </is>
      </c>
      <c r="C21" t="n">
        <v>2020</v>
      </c>
      <c r="D21" t="inlineStr">
        <is>
          <t>GST Output CGST</t>
        </is>
      </c>
      <c r="F21" s="10" t="n">
        <v>9720</v>
      </c>
      <c r="G21" t="inlineStr">
        <is>
          <t>Cash counter sales 1st-15th Apr-2025; GST @18% split CGST 9% / SGST 9%</t>
        </is>
      </c>
    </row>
    <row r="22">
      <c r="A22" s="13" t="n">
        <v>45763</v>
      </c>
      <c r="B22" t="inlineStr">
        <is>
          <t>JV-008</t>
        </is>
      </c>
      <c r="C22" t="n">
        <v>2030</v>
      </c>
      <c r="D22" t="inlineStr">
        <is>
          <t>GST Output SGST</t>
        </is>
      </c>
      <c r="F22" s="10" t="n">
        <v>9720</v>
      </c>
      <c r="G22" t="inlineStr">
        <is>
          <t>Cash counter sales 1st-15th Apr-2025; GST @18% split CGST 9% / SGST 9%</t>
        </is>
      </c>
    </row>
    <row r="23">
      <c r="A23" s="13" t="n">
        <v>45764</v>
      </c>
      <c r="B23" t="inlineStr">
        <is>
          <t>JV-009</t>
        </is>
      </c>
      <c r="C23" t="n">
        <v>5010</v>
      </c>
      <c r="D23" t="inlineStr">
        <is>
          <t>Purchases</t>
        </is>
      </c>
      <c r="E23" s="10" t="n">
        <v>90000</v>
      </c>
      <c r="G23" t="inlineStr">
        <is>
          <t>Cash purchases of flour, butter and eggs for Apr-2025, paid by UPI</t>
        </is>
      </c>
    </row>
    <row r="24">
      <c r="A24" s="13" t="n">
        <v>45764</v>
      </c>
      <c r="B24" t="inlineStr">
        <is>
          <t>JV-009</t>
        </is>
      </c>
      <c r="C24" t="n">
        <v>1070</v>
      </c>
      <c r="D24" t="inlineStr">
        <is>
          <t>GST Input CGST</t>
        </is>
      </c>
      <c r="E24" s="10" t="n">
        <v>8100</v>
      </c>
      <c r="G24" t="inlineStr">
        <is>
          <t>Cash purchases of flour, butter and eggs for Apr-2025, paid by UPI</t>
        </is>
      </c>
    </row>
    <row r="25">
      <c r="A25" s="13" t="n">
        <v>45764</v>
      </c>
      <c r="B25" t="inlineStr">
        <is>
          <t>JV-009</t>
        </is>
      </c>
      <c r="C25" t="n">
        <v>1080</v>
      </c>
      <c r="D25" t="inlineStr">
        <is>
          <t>GST Input SGST</t>
        </is>
      </c>
      <c r="E25" s="10" t="n">
        <v>8100</v>
      </c>
      <c r="G25" t="inlineStr">
        <is>
          <t>Cash purchases of flour, butter and eggs for Apr-2025, paid by UPI</t>
        </is>
      </c>
    </row>
    <row r="26">
      <c r="A26" s="13" t="n">
        <v>45764</v>
      </c>
      <c r="B26" t="inlineStr">
        <is>
          <t>JV-009</t>
        </is>
      </c>
      <c r="C26" t="n">
        <v>1010</v>
      </c>
      <c r="D26" t="inlineStr">
        <is>
          <t>Cash</t>
        </is>
      </c>
      <c r="F26" s="10" t="n">
        <v>106200</v>
      </c>
      <c r="G26" t="inlineStr">
        <is>
          <t>Cash purchases of flour, butter and eggs for Apr-2025, paid by UPI</t>
        </is>
      </c>
    </row>
    <row r="27">
      <c r="A27" s="13" t="n">
        <v>45766</v>
      </c>
      <c r="B27" t="inlineStr">
        <is>
          <t>JV-010</t>
        </is>
      </c>
      <c r="C27" t="n">
        <v>5010</v>
      </c>
      <c r="D27" t="inlineStr">
        <is>
          <t>Purchases</t>
        </is>
      </c>
      <c r="E27" s="10" t="n">
        <v>110000</v>
      </c>
      <c r="G27" t="inlineStr">
        <is>
          <t>Credit purchases from Sunrise Supplies for Apr-2025 on 30-day terms; input GST @18%</t>
        </is>
      </c>
    </row>
    <row r="28">
      <c r="A28" s="13" t="n">
        <v>45766</v>
      </c>
      <c r="B28" t="inlineStr">
        <is>
          <t>JV-010</t>
        </is>
      </c>
      <c r="C28" t="n">
        <v>1070</v>
      </c>
      <c r="D28" t="inlineStr">
        <is>
          <t>GST Input CGST</t>
        </is>
      </c>
      <c r="E28" s="10" t="n">
        <v>9900</v>
      </c>
      <c r="G28" t="inlineStr">
        <is>
          <t>Credit purchases from Sunrise Supplies for Apr-2025 on 30-day terms; input GST @18%</t>
        </is>
      </c>
    </row>
    <row r="29">
      <c r="A29" s="13" t="n">
        <v>45766</v>
      </c>
      <c r="B29" t="inlineStr">
        <is>
          <t>JV-010</t>
        </is>
      </c>
      <c r="C29" t="n">
        <v>1080</v>
      </c>
      <c r="D29" t="inlineStr">
        <is>
          <t>GST Input SGST</t>
        </is>
      </c>
      <c r="E29" s="10" t="n">
        <v>9900</v>
      </c>
      <c r="G29" t="inlineStr">
        <is>
          <t>Credit purchases from Sunrise Supplies for Apr-2025 on 30-day terms; input GST @18%</t>
        </is>
      </c>
    </row>
    <row r="30">
      <c r="A30" s="13" t="n">
        <v>45766</v>
      </c>
      <c r="B30" t="inlineStr">
        <is>
          <t>JV-010</t>
        </is>
      </c>
      <c r="C30" t="n">
        <v>2010</v>
      </c>
      <c r="D30" t="inlineStr">
        <is>
          <t>Accounts Payable</t>
        </is>
      </c>
      <c r="F30" s="10" t="n">
        <v>129800</v>
      </c>
      <c r="G30" t="inlineStr">
        <is>
          <t>Credit purchases from Sunrise Supplies for Apr-2025 on 30-day terms; input GST @18%</t>
        </is>
      </c>
    </row>
    <row r="31">
      <c r="A31" s="13" t="n">
        <v>45767</v>
      </c>
      <c r="B31" t="inlineStr">
        <is>
          <t>JV-011</t>
        </is>
      </c>
      <c r="C31" t="n">
        <v>5060</v>
      </c>
      <c r="D31" t="inlineStr">
        <is>
          <t>Packaging</t>
        </is>
      </c>
      <c r="E31" s="10" t="n">
        <v>9000</v>
      </c>
      <c r="G31" t="inlineStr">
        <is>
          <t>Boxes, bags and labels bought in cash for Apr-2025</t>
        </is>
      </c>
    </row>
    <row r="32">
      <c r="A32" s="13" t="n">
        <v>45767</v>
      </c>
      <c r="B32" t="inlineStr">
        <is>
          <t>JV-011</t>
        </is>
      </c>
      <c r="C32" t="n">
        <v>1010</v>
      </c>
      <c r="D32" t="inlineStr">
        <is>
          <t>Cash</t>
        </is>
      </c>
      <c r="F32" s="10" t="n">
        <v>9000</v>
      </c>
      <c r="G32" t="inlineStr">
        <is>
          <t>Boxes, bags and labels bought in cash for Apr-2025</t>
        </is>
      </c>
    </row>
    <row r="33">
      <c r="A33" s="13" t="n">
        <v>45769</v>
      </c>
      <c r="B33" t="inlineStr">
        <is>
          <t>JV-012</t>
        </is>
      </c>
      <c r="C33" t="n">
        <v>1020</v>
      </c>
      <c r="D33" t="inlineStr">
        <is>
          <t>Bank</t>
        </is>
      </c>
      <c r="E33" s="10" t="n">
        <v>118000</v>
      </c>
      <c r="G33" t="inlineStr">
        <is>
          <t>Collection of invoices outstanding from FY 2024-25</t>
        </is>
      </c>
    </row>
    <row r="34">
      <c r="A34" s="13" t="n">
        <v>45769</v>
      </c>
      <c r="B34" t="inlineStr">
        <is>
          <t>JV-012</t>
        </is>
      </c>
      <c r="C34" t="n">
        <v>1030</v>
      </c>
      <c r="D34" t="inlineStr">
        <is>
          <t>Accounts Receivable</t>
        </is>
      </c>
      <c r="F34" s="10" t="n">
        <v>118000</v>
      </c>
      <c r="G34" t="inlineStr">
        <is>
          <t>Collection of invoices outstanding from FY 2024-25</t>
        </is>
      </c>
    </row>
    <row r="35">
      <c r="A35" s="13" t="n">
        <v>45772</v>
      </c>
      <c r="B35" t="inlineStr">
        <is>
          <t>JV-013</t>
        </is>
      </c>
      <c r="C35" t="n">
        <v>2010</v>
      </c>
      <c r="D35" t="inlineStr">
        <is>
          <t>Accounts Payable</t>
        </is>
      </c>
      <c r="E35" s="10" t="n">
        <v>94400</v>
      </c>
      <c r="G35" t="inlineStr">
        <is>
          <t>Payment to suppliers against opening balances brought forward</t>
        </is>
      </c>
    </row>
    <row r="36">
      <c r="A36" s="13" t="n">
        <v>45772</v>
      </c>
      <c r="B36" t="inlineStr">
        <is>
          <t>JV-013</t>
        </is>
      </c>
      <c r="C36" t="n">
        <v>1020</v>
      </c>
      <c r="D36" t="inlineStr">
        <is>
          <t>Bank</t>
        </is>
      </c>
      <c r="F36" s="10" t="n">
        <v>94400</v>
      </c>
      <c r="G36" t="inlineStr">
        <is>
          <t>Payment to suppliers against opening balances brought forward</t>
        </is>
      </c>
    </row>
    <row r="37">
      <c r="A37" s="13" t="n">
        <v>45773</v>
      </c>
      <c r="B37" t="inlineStr">
        <is>
          <t>JV-014</t>
        </is>
      </c>
      <c r="C37" t="n">
        <v>1030</v>
      </c>
      <c r="D37" t="inlineStr">
        <is>
          <t>Accounts Receivable</t>
        </is>
      </c>
      <c r="E37" s="10" t="n">
        <v>306800</v>
      </c>
      <c r="G37" t="inlineStr">
        <is>
          <t>Credit sales to cafe partners for Apr-2025 on 30-day terms; GST @18% split CGST 9% / SGST 9%</t>
        </is>
      </c>
    </row>
    <row r="38">
      <c r="A38" s="13" t="n">
        <v>45773</v>
      </c>
      <c r="B38" t="inlineStr">
        <is>
          <t>JV-014</t>
        </is>
      </c>
      <c r="C38" t="n">
        <v>4010</v>
      </c>
      <c r="D38" t="inlineStr">
        <is>
          <t>Sales</t>
        </is>
      </c>
      <c r="F38" s="10" t="n">
        <v>260000</v>
      </c>
      <c r="G38" t="inlineStr">
        <is>
          <t>Credit sales to cafe partners for Apr-2025 on 30-day terms; GST @18% split CGST 9% / SGST 9%</t>
        </is>
      </c>
    </row>
    <row r="39">
      <c r="A39" s="13" t="n">
        <v>45773</v>
      </c>
      <c r="B39" t="inlineStr">
        <is>
          <t>JV-014</t>
        </is>
      </c>
      <c r="C39" t="n">
        <v>2020</v>
      </c>
      <c r="D39" t="inlineStr">
        <is>
          <t>GST Output CGST</t>
        </is>
      </c>
      <c r="F39" s="10" t="n">
        <v>23400</v>
      </c>
      <c r="G39" t="inlineStr">
        <is>
          <t>Credit sales to cafe partners for Apr-2025 on 30-day terms; GST @18% split CGST 9% / SGST 9%</t>
        </is>
      </c>
    </row>
    <row r="40">
      <c r="A40" s="13" t="n">
        <v>45773</v>
      </c>
      <c r="B40" t="inlineStr">
        <is>
          <t>JV-014</t>
        </is>
      </c>
      <c r="C40" t="n">
        <v>2030</v>
      </c>
      <c r="D40" t="inlineStr">
        <is>
          <t>GST Output SGST</t>
        </is>
      </c>
      <c r="F40" s="10" t="n">
        <v>23400</v>
      </c>
      <c r="G40" t="inlineStr">
        <is>
          <t>Credit sales to cafe partners for Apr-2025 on 30-day terms; GST @18% split CGST 9% / SGST 9%</t>
        </is>
      </c>
    </row>
    <row r="41">
      <c r="A41" s="13" t="n">
        <v>45777</v>
      </c>
      <c r="B41" t="inlineStr">
        <is>
          <t>JV-015</t>
        </is>
      </c>
      <c r="C41" t="n">
        <v>1010</v>
      </c>
      <c r="D41" t="inlineStr">
        <is>
          <t>Cash</t>
        </is>
      </c>
      <c r="E41" s="10" t="n">
        <v>155760</v>
      </c>
      <c r="G41" t="inlineStr">
        <is>
          <t>Cash counter sales 16th-30 Apr-2025; GST @18% split CGST 9% / SGST 9%</t>
        </is>
      </c>
    </row>
    <row r="42">
      <c r="A42" s="13" t="n">
        <v>45777</v>
      </c>
      <c r="B42" t="inlineStr">
        <is>
          <t>JV-015</t>
        </is>
      </c>
      <c r="C42" t="n">
        <v>4010</v>
      </c>
      <c r="D42" t="inlineStr">
        <is>
          <t>Sales</t>
        </is>
      </c>
      <c r="F42" s="10" t="n">
        <v>132000</v>
      </c>
      <c r="G42" t="inlineStr">
        <is>
          <t>Cash counter sales 16th-30 Apr-2025; GST @18% split CGST 9% / SGST 9%</t>
        </is>
      </c>
    </row>
    <row r="43">
      <c r="A43" s="13" t="n">
        <v>45777</v>
      </c>
      <c r="B43" t="inlineStr">
        <is>
          <t>JV-015</t>
        </is>
      </c>
      <c r="C43" t="n">
        <v>2020</v>
      </c>
      <c r="D43" t="inlineStr">
        <is>
          <t>GST Output CGST</t>
        </is>
      </c>
      <c r="F43" s="10" t="n">
        <v>11880</v>
      </c>
      <c r="G43" t="inlineStr">
        <is>
          <t>Cash counter sales 16th-30 Apr-2025; GST @18% split CGST 9% / SGST 9%</t>
        </is>
      </c>
    </row>
    <row r="44">
      <c r="A44" s="13" t="n">
        <v>45777</v>
      </c>
      <c r="B44" t="inlineStr">
        <is>
          <t>JV-015</t>
        </is>
      </c>
      <c r="C44" t="n">
        <v>2030</v>
      </c>
      <c r="D44" t="inlineStr">
        <is>
          <t>GST Output SGST</t>
        </is>
      </c>
      <c r="F44" s="10" t="n">
        <v>11880</v>
      </c>
      <c r="G44" t="inlineStr">
        <is>
          <t>Cash counter sales 16th-30 Apr-2025; GST @18% split CGST 9% / SGST 9%</t>
        </is>
      </c>
    </row>
    <row r="45">
      <c r="A45" s="13" t="n">
        <v>45777</v>
      </c>
      <c r="B45" t="inlineStr">
        <is>
          <t>JV-016</t>
        </is>
      </c>
      <c r="C45" t="n">
        <v>1020</v>
      </c>
      <c r="D45" t="inlineStr">
        <is>
          <t>Bank</t>
        </is>
      </c>
      <c r="E45" s="10" t="n">
        <v>140000</v>
      </c>
      <c r="G45" t="inlineStr">
        <is>
          <t>Cash sale proceeds of Apr-2025 deposited into the bank current account</t>
        </is>
      </c>
    </row>
    <row r="46">
      <c r="A46" s="13" t="n">
        <v>45777</v>
      </c>
      <c r="B46" t="inlineStr">
        <is>
          <t>JV-016</t>
        </is>
      </c>
      <c r="C46" t="n">
        <v>1010</v>
      </c>
      <c r="D46" t="inlineStr">
        <is>
          <t>Cash</t>
        </is>
      </c>
      <c r="F46" s="10" t="n">
        <v>140000</v>
      </c>
      <c r="G46" t="inlineStr">
        <is>
          <t>Cash sale proceeds of Apr-2025 deposited into the bank current account</t>
        </is>
      </c>
    </row>
    <row r="47">
      <c r="A47" s="13" t="n">
        <v>45782</v>
      </c>
      <c r="B47" t="inlineStr">
        <is>
          <t>JV-017</t>
        </is>
      </c>
      <c r="C47" t="n">
        <v>5020</v>
      </c>
      <c r="D47" t="inlineStr">
        <is>
          <t>Rent</t>
        </is>
      </c>
      <c r="E47" s="10" t="n">
        <v>35000</v>
      </c>
      <c r="G47" t="inlineStr">
        <is>
          <t>Shop and godown rent paid for May-2025</t>
        </is>
      </c>
    </row>
    <row r="48">
      <c r="A48" s="13" t="n">
        <v>45782</v>
      </c>
      <c r="B48" t="inlineStr">
        <is>
          <t>JV-017</t>
        </is>
      </c>
      <c r="C48" t="n">
        <v>1020</v>
      </c>
      <c r="D48" t="inlineStr">
        <is>
          <t>Bank</t>
        </is>
      </c>
      <c r="F48" s="10" t="n">
        <v>35000</v>
      </c>
      <c r="G48" t="inlineStr">
        <is>
          <t>Shop and godown rent paid for May-2025</t>
        </is>
      </c>
    </row>
    <row r="49">
      <c r="A49" s="13" t="n">
        <v>45784</v>
      </c>
      <c r="B49" t="inlineStr">
        <is>
          <t>JV-018</t>
        </is>
      </c>
      <c r="C49" t="n">
        <v>5030</v>
      </c>
      <c r="D49" t="inlineStr">
        <is>
          <t>Salaries</t>
        </is>
      </c>
      <c r="E49" s="10" t="n">
        <v>92000</v>
      </c>
      <c r="G49" t="inlineStr">
        <is>
          <t>Salaries paid to 5 staff for May-2025</t>
        </is>
      </c>
    </row>
    <row r="50">
      <c r="A50" s="13" t="n">
        <v>45784</v>
      </c>
      <c r="B50" t="inlineStr">
        <is>
          <t>JV-018</t>
        </is>
      </c>
      <c r="C50" t="n">
        <v>1020</v>
      </c>
      <c r="D50" t="inlineStr">
        <is>
          <t>Bank</t>
        </is>
      </c>
      <c r="F50" s="10" t="n">
        <v>92000</v>
      </c>
      <c r="G50" t="inlineStr">
        <is>
          <t>Salaries paid to 5 staff for May-2025</t>
        </is>
      </c>
    </row>
    <row r="51">
      <c r="A51" s="13" t="n">
        <v>45785</v>
      </c>
      <c r="B51" t="inlineStr">
        <is>
          <t>JV-019</t>
        </is>
      </c>
      <c r="C51" t="n">
        <v>5050</v>
      </c>
      <c r="D51" t="inlineStr">
        <is>
          <t>Internet</t>
        </is>
      </c>
      <c r="E51" s="10" t="n">
        <v>1800</v>
      </c>
      <c r="G51" t="inlineStr">
        <is>
          <t>Fibre internet bill for May-2025 paid in cash</t>
        </is>
      </c>
    </row>
    <row r="52">
      <c r="A52" s="13" t="n">
        <v>45785</v>
      </c>
      <c r="B52" t="inlineStr">
        <is>
          <t>JV-019</t>
        </is>
      </c>
      <c r="C52" t="n">
        <v>1010</v>
      </c>
      <c r="D52" t="inlineStr">
        <is>
          <t>Cash</t>
        </is>
      </c>
      <c r="F52" s="10" t="n">
        <v>1800</v>
      </c>
      <c r="G52" t="inlineStr">
        <is>
          <t>Fibre internet bill for May-2025 paid in cash</t>
        </is>
      </c>
    </row>
    <row r="53">
      <c r="A53" s="13" t="n">
        <v>45789</v>
      </c>
      <c r="B53" t="inlineStr">
        <is>
          <t>JV-020</t>
        </is>
      </c>
      <c r="C53" t="n">
        <v>5040</v>
      </c>
      <c r="D53" t="inlineStr">
        <is>
          <t>Electricity</t>
        </is>
      </c>
      <c r="E53" s="10" t="n">
        <v>7200</v>
      </c>
      <c r="G53" t="inlineStr">
        <is>
          <t>Electricity bill (ovens and AC) for May-2025</t>
        </is>
      </c>
    </row>
    <row r="54">
      <c r="A54" s="13" t="n">
        <v>45789</v>
      </c>
      <c r="B54" t="inlineStr">
        <is>
          <t>JV-020</t>
        </is>
      </c>
      <c r="C54" t="n">
        <v>1020</v>
      </c>
      <c r="D54" t="inlineStr">
        <is>
          <t>Bank</t>
        </is>
      </c>
      <c r="F54" s="10" t="n">
        <v>7200</v>
      </c>
      <c r="G54" t="inlineStr">
        <is>
          <t>Electricity bill (ovens and AC) for May-2025</t>
        </is>
      </c>
    </row>
    <row r="55">
      <c r="A55" s="13" t="n">
        <v>45793</v>
      </c>
      <c r="B55" t="inlineStr">
        <is>
          <t>JV-021</t>
        </is>
      </c>
      <c r="C55" t="n">
        <v>1020</v>
      </c>
      <c r="D55" t="inlineStr">
        <is>
          <t>Bank</t>
        </is>
      </c>
      <c r="E55" s="10" t="n">
        <v>300000</v>
      </c>
      <c r="G55" t="inlineStr">
        <is>
          <t>Working capital loan received from bank, repayable in 10 monthly EMIs</t>
        </is>
      </c>
    </row>
    <row r="56">
      <c r="A56" s="13" t="n">
        <v>45793</v>
      </c>
      <c r="B56" t="inlineStr">
        <is>
          <t>JV-021</t>
        </is>
      </c>
      <c r="C56" t="n">
        <v>2040</v>
      </c>
      <c r="D56" t="inlineStr">
        <is>
          <t>Loan</t>
        </is>
      </c>
      <c r="F56" s="10" t="n">
        <v>300000</v>
      </c>
      <c r="G56" t="inlineStr">
        <is>
          <t>Working capital loan received from bank, repayable in 10 monthly EMIs</t>
        </is>
      </c>
    </row>
    <row r="57">
      <c r="A57" s="13" t="n">
        <v>45793</v>
      </c>
      <c r="B57" t="inlineStr">
        <is>
          <t>JV-022</t>
        </is>
      </c>
      <c r="C57" t="n">
        <v>1010</v>
      </c>
      <c r="D57" t="inlineStr">
        <is>
          <t>Cash</t>
        </is>
      </c>
      <c r="E57" s="10" t="n">
        <v>116820</v>
      </c>
      <c r="G57" t="inlineStr">
        <is>
          <t>Cash counter sales 1st-15th May-2025; GST @18% split CGST 9% / SGST 9%</t>
        </is>
      </c>
    </row>
    <row r="58">
      <c r="A58" s="13" t="n">
        <v>45793</v>
      </c>
      <c r="B58" t="inlineStr">
        <is>
          <t>JV-022</t>
        </is>
      </c>
      <c r="C58" t="n">
        <v>4010</v>
      </c>
      <c r="D58" t="inlineStr">
        <is>
          <t>Sales</t>
        </is>
      </c>
      <c r="F58" s="10" t="n">
        <v>99000</v>
      </c>
      <c r="G58" t="inlineStr">
        <is>
          <t>Cash counter sales 1st-15th May-2025; GST @18% split CGST 9% / SGST 9%</t>
        </is>
      </c>
    </row>
    <row r="59">
      <c r="A59" s="13" t="n">
        <v>45793</v>
      </c>
      <c r="B59" t="inlineStr">
        <is>
          <t>JV-022</t>
        </is>
      </c>
      <c r="C59" t="n">
        <v>2020</v>
      </c>
      <c r="D59" t="inlineStr">
        <is>
          <t>GST Output CGST</t>
        </is>
      </c>
      <c r="F59" s="10" t="n">
        <v>8910</v>
      </c>
      <c r="G59" t="inlineStr">
        <is>
          <t>Cash counter sales 1st-15th May-2025; GST @18% split CGST 9% / SGST 9%</t>
        </is>
      </c>
    </row>
    <row r="60">
      <c r="A60" s="13" t="n">
        <v>45793</v>
      </c>
      <c r="B60" t="inlineStr">
        <is>
          <t>JV-022</t>
        </is>
      </c>
      <c r="C60" t="n">
        <v>2030</v>
      </c>
      <c r="D60" t="inlineStr">
        <is>
          <t>GST Output SGST</t>
        </is>
      </c>
      <c r="F60" s="10" t="n">
        <v>8910</v>
      </c>
      <c r="G60" t="inlineStr">
        <is>
          <t>Cash counter sales 1st-15th May-2025; GST @18% split CGST 9% / SGST 9%</t>
        </is>
      </c>
    </row>
    <row r="61">
      <c r="A61" s="13" t="n">
        <v>45794</v>
      </c>
      <c r="B61" t="inlineStr">
        <is>
          <t>JV-023</t>
        </is>
      </c>
      <c r="C61" t="n">
        <v>5010</v>
      </c>
      <c r="D61" t="inlineStr">
        <is>
          <t>Purchases</t>
        </is>
      </c>
      <c r="E61" s="10" t="n">
        <v>80000</v>
      </c>
      <c r="G61" t="inlineStr">
        <is>
          <t>Cash purchases of flour, butter and eggs for May-2025, paid by UPI</t>
        </is>
      </c>
    </row>
    <row r="62">
      <c r="A62" s="13" t="n">
        <v>45794</v>
      </c>
      <c r="B62" t="inlineStr">
        <is>
          <t>JV-023</t>
        </is>
      </c>
      <c r="C62" t="n">
        <v>1070</v>
      </c>
      <c r="D62" t="inlineStr">
        <is>
          <t>GST Input CGST</t>
        </is>
      </c>
      <c r="E62" s="10" t="n">
        <v>7200</v>
      </c>
      <c r="G62" t="inlineStr">
        <is>
          <t>Cash purchases of flour, butter and eggs for May-2025, paid by UPI</t>
        </is>
      </c>
    </row>
    <row r="63">
      <c r="A63" s="13" t="n">
        <v>45794</v>
      </c>
      <c r="B63" t="inlineStr">
        <is>
          <t>JV-023</t>
        </is>
      </c>
      <c r="C63" t="n">
        <v>1080</v>
      </c>
      <c r="D63" t="inlineStr">
        <is>
          <t>GST Input SGST</t>
        </is>
      </c>
      <c r="E63" s="10" t="n">
        <v>7200</v>
      </c>
      <c r="G63" t="inlineStr">
        <is>
          <t>Cash purchases of flour, butter and eggs for May-2025, paid by UPI</t>
        </is>
      </c>
    </row>
    <row r="64">
      <c r="A64" s="13" t="n">
        <v>45794</v>
      </c>
      <c r="B64" t="inlineStr">
        <is>
          <t>JV-023</t>
        </is>
      </c>
      <c r="C64" t="n">
        <v>1010</v>
      </c>
      <c r="D64" t="inlineStr">
        <is>
          <t>Cash</t>
        </is>
      </c>
      <c r="F64" s="10" t="n">
        <v>94400</v>
      </c>
      <c r="G64" t="inlineStr">
        <is>
          <t>Cash purchases of flour, butter and eggs for May-2025, paid by UPI</t>
        </is>
      </c>
    </row>
    <row r="65">
      <c r="A65" s="13" t="n">
        <v>45796</v>
      </c>
      <c r="B65" t="inlineStr">
        <is>
          <t>JV-024</t>
        </is>
      </c>
      <c r="C65" t="n">
        <v>5010</v>
      </c>
      <c r="D65" t="inlineStr">
        <is>
          <t>Purchases</t>
        </is>
      </c>
      <c r="E65" s="10" t="n">
        <v>105000</v>
      </c>
      <c r="G65" t="inlineStr">
        <is>
          <t>Credit purchases from Sunrise Supplies for May-2025 on 30-day terms; input GST @18%</t>
        </is>
      </c>
    </row>
    <row r="66">
      <c r="A66" s="13" t="n">
        <v>45796</v>
      </c>
      <c r="B66" t="inlineStr">
        <is>
          <t>JV-024</t>
        </is>
      </c>
      <c r="C66" t="n">
        <v>1070</v>
      </c>
      <c r="D66" t="inlineStr">
        <is>
          <t>GST Input CGST</t>
        </is>
      </c>
      <c r="E66" s="10" t="n">
        <v>9450</v>
      </c>
      <c r="G66" t="inlineStr">
        <is>
          <t>Credit purchases from Sunrise Supplies for May-2025 on 30-day terms; input GST @18%</t>
        </is>
      </c>
    </row>
    <row r="67">
      <c r="A67" s="13" t="n">
        <v>45796</v>
      </c>
      <c r="B67" t="inlineStr">
        <is>
          <t>JV-024</t>
        </is>
      </c>
      <c r="C67" t="n">
        <v>1080</v>
      </c>
      <c r="D67" t="inlineStr">
        <is>
          <t>GST Input SGST</t>
        </is>
      </c>
      <c r="E67" s="10" t="n">
        <v>9450</v>
      </c>
      <c r="G67" t="inlineStr">
        <is>
          <t>Credit purchases from Sunrise Supplies for May-2025 on 30-day terms; input GST @18%</t>
        </is>
      </c>
    </row>
    <row r="68">
      <c r="A68" s="13" t="n">
        <v>45796</v>
      </c>
      <c r="B68" t="inlineStr">
        <is>
          <t>JV-024</t>
        </is>
      </c>
      <c r="C68" t="n">
        <v>2010</v>
      </c>
      <c r="D68" t="inlineStr">
        <is>
          <t>Accounts Payable</t>
        </is>
      </c>
      <c r="F68" s="10" t="n">
        <v>123900</v>
      </c>
      <c r="G68" t="inlineStr">
        <is>
          <t>Credit purchases from Sunrise Supplies for May-2025 on 30-day terms; input GST @18%</t>
        </is>
      </c>
    </row>
    <row r="69">
      <c r="A69" s="13" t="n">
        <v>45797</v>
      </c>
      <c r="B69" t="inlineStr">
        <is>
          <t>JV-025</t>
        </is>
      </c>
      <c r="C69" t="n">
        <v>5060</v>
      </c>
      <c r="D69" t="inlineStr">
        <is>
          <t>Packaging</t>
        </is>
      </c>
      <c r="E69" s="10" t="n">
        <v>8500</v>
      </c>
      <c r="G69" t="inlineStr">
        <is>
          <t>Boxes, bags and labels bought in cash for May-2025</t>
        </is>
      </c>
    </row>
    <row r="70">
      <c r="A70" s="13" t="n">
        <v>45797</v>
      </c>
      <c r="B70" t="inlineStr">
        <is>
          <t>JV-025</t>
        </is>
      </c>
      <c r="C70" t="n">
        <v>1010</v>
      </c>
      <c r="D70" t="inlineStr">
        <is>
          <t>Cash</t>
        </is>
      </c>
      <c r="F70" s="10" t="n">
        <v>8500</v>
      </c>
      <c r="G70" t="inlineStr">
        <is>
          <t>Boxes, bags and labels bought in cash for May-2025</t>
        </is>
      </c>
    </row>
    <row r="71">
      <c r="A71" s="13" t="n">
        <v>45799</v>
      </c>
      <c r="B71" t="inlineStr">
        <is>
          <t>JV-026</t>
        </is>
      </c>
      <c r="C71" t="n">
        <v>1020</v>
      </c>
      <c r="D71" t="inlineStr">
        <is>
          <t>Bank</t>
        </is>
      </c>
      <c r="E71" s="10" t="n">
        <v>306800</v>
      </c>
      <c r="G71" t="inlineStr">
        <is>
          <t>Collection from cafe customers against Apr-2025 invoices</t>
        </is>
      </c>
    </row>
    <row r="72">
      <c r="A72" s="13" t="n">
        <v>45799</v>
      </c>
      <c r="B72" t="inlineStr">
        <is>
          <t>JV-026</t>
        </is>
      </c>
      <c r="C72" t="n">
        <v>1030</v>
      </c>
      <c r="D72" t="inlineStr">
        <is>
          <t>Accounts Receivable</t>
        </is>
      </c>
      <c r="F72" s="10" t="n">
        <v>306800</v>
      </c>
      <c r="G72" t="inlineStr">
        <is>
          <t>Collection from cafe customers against Apr-2025 invoices</t>
        </is>
      </c>
    </row>
    <row r="73">
      <c r="A73" s="13" t="n">
        <v>45802</v>
      </c>
      <c r="B73" t="inlineStr">
        <is>
          <t>JV-027</t>
        </is>
      </c>
      <c r="C73" t="n">
        <v>2010</v>
      </c>
      <c r="D73" t="inlineStr">
        <is>
          <t>Accounts Payable</t>
        </is>
      </c>
      <c r="E73" s="10" t="n">
        <v>129800</v>
      </c>
      <c r="G73" t="inlineStr">
        <is>
          <t>Payment to Sunrise Supplies against Apr-2025 purchases (input GST already availed)</t>
        </is>
      </c>
    </row>
    <row r="74">
      <c r="A74" s="13" t="n">
        <v>45802</v>
      </c>
      <c r="B74" t="inlineStr">
        <is>
          <t>JV-027</t>
        </is>
      </c>
      <c r="C74" t="n">
        <v>1020</v>
      </c>
      <c r="D74" t="inlineStr">
        <is>
          <t>Bank</t>
        </is>
      </c>
      <c r="F74" s="10" t="n">
        <v>129800</v>
      </c>
      <c r="G74" t="inlineStr">
        <is>
          <t>Payment to Sunrise Supplies against Apr-2025 purchases (input GST already availed)</t>
        </is>
      </c>
    </row>
    <row r="75">
      <c r="A75" s="13" t="n">
        <v>45803</v>
      </c>
      <c r="B75" t="inlineStr">
        <is>
          <t>JV-028</t>
        </is>
      </c>
      <c r="C75" t="n">
        <v>1030</v>
      </c>
      <c r="D75" t="inlineStr">
        <is>
          <t>Accounts Receivable</t>
        </is>
      </c>
      <c r="E75" s="10" t="n">
        <v>271400</v>
      </c>
      <c r="G75" t="inlineStr">
        <is>
          <t>Credit sales to cafe partners for May-2025 on 30-day terms; GST @18% split CGST 9% / SGST 9%</t>
        </is>
      </c>
    </row>
    <row r="76">
      <c r="A76" s="13" t="n">
        <v>45803</v>
      </c>
      <c r="B76" t="inlineStr">
        <is>
          <t>JV-028</t>
        </is>
      </c>
      <c r="C76" t="n">
        <v>4010</v>
      </c>
      <c r="D76" t="inlineStr">
        <is>
          <t>Sales</t>
        </is>
      </c>
      <c r="F76" s="10" t="n">
        <v>230000</v>
      </c>
      <c r="G76" t="inlineStr">
        <is>
          <t>Credit sales to cafe partners for May-2025 on 30-day terms; GST @18% split CGST 9% / SGST 9%</t>
        </is>
      </c>
    </row>
    <row r="77">
      <c r="A77" s="13" t="n">
        <v>45803</v>
      </c>
      <c r="B77" t="inlineStr">
        <is>
          <t>JV-028</t>
        </is>
      </c>
      <c r="C77" t="n">
        <v>2020</v>
      </c>
      <c r="D77" t="inlineStr">
        <is>
          <t>GST Output CGST</t>
        </is>
      </c>
      <c r="F77" s="10" t="n">
        <v>20700</v>
      </c>
      <c r="G77" t="inlineStr">
        <is>
          <t>Credit sales to cafe partners for May-2025 on 30-day terms; GST @18% split CGST 9% / SGST 9%</t>
        </is>
      </c>
    </row>
    <row r="78">
      <c r="A78" s="13" t="n">
        <v>45803</v>
      </c>
      <c r="B78" t="inlineStr">
        <is>
          <t>JV-028</t>
        </is>
      </c>
      <c r="C78" t="n">
        <v>2030</v>
      </c>
      <c r="D78" t="inlineStr">
        <is>
          <t>GST Output SGST</t>
        </is>
      </c>
      <c r="F78" s="10" t="n">
        <v>20700</v>
      </c>
      <c r="G78" t="inlineStr">
        <is>
          <t>Credit sales to cafe partners for May-2025 on 30-day terms; GST @18% split CGST 9% / SGST 9%</t>
        </is>
      </c>
    </row>
    <row r="79">
      <c r="A79" s="13" t="n">
        <v>45808</v>
      </c>
      <c r="B79" t="inlineStr">
        <is>
          <t>JV-029</t>
        </is>
      </c>
      <c r="C79" t="n">
        <v>1010</v>
      </c>
      <c r="D79" t="inlineStr">
        <is>
          <t>Cash</t>
        </is>
      </c>
      <c r="E79" s="10" t="n">
        <v>142780</v>
      </c>
      <c r="G79" t="inlineStr">
        <is>
          <t>Cash counter sales 16th-31 May-2025; GST @18% split CGST 9% / SGST 9%</t>
        </is>
      </c>
    </row>
    <row r="80">
      <c r="A80" s="13" t="n">
        <v>45808</v>
      </c>
      <c r="B80" t="inlineStr">
        <is>
          <t>JV-029</t>
        </is>
      </c>
      <c r="C80" t="n">
        <v>4010</v>
      </c>
      <c r="D80" t="inlineStr">
        <is>
          <t>Sales</t>
        </is>
      </c>
      <c r="F80" s="10" t="n">
        <v>121000</v>
      </c>
      <c r="G80" t="inlineStr">
        <is>
          <t>Cash counter sales 16th-31 May-2025; GST @18% split CGST 9% / SGST 9%</t>
        </is>
      </c>
    </row>
    <row r="81">
      <c r="A81" s="13" t="n">
        <v>45808</v>
      </c>
      <c r="B81" t="inlineStr">
        <is>
          <t>JV-029</t>
        </is>
      </c>
      <c r="C81" t="n">
        <v>2020</v>
      </c>
      <c r="D81" t="inlineStr">
        <is>
          <t>GST Output CGST</t>
        </is>
      </c>
      <c r="F81" s="10" t="n">
        <v>10890</v>
      </c>
      <c r="G81" t="inlineStr">
        <is>
          <t>Cash counter sales 16th-31 May-2025; GST @18% split CGST 9% / SGST 9%</t>
        </is>
      </c>
    </row>
    <row r="82">
      <c r="A82" s="13" t="n">
        <v>45808</v>
      </c>
      <c r="B82" t="inlineStr">
        <is>
          <t>JV-029</t>
        </is>
      </c>
      <c r="C82" t="n">
        <v>2030</v>
      </c>
      <c r="D82" t="inlineStr">
        <is>
          <t>GST Output SGST</t>
        </is>
      </c>
      <c r="F82" s="10" t="n">
        <v>10890</v>
      </c>
      <c r="G82" t="inlineStr">
        <is>
          <t>Cash counter sales 16th-31 May-2025; GST @18% split CGST 9% / SGST 9%</t>
        </is>
      </c>
    </row>
    <row r="83">
      <c r="A83" s="13" t="n">
        <v>45808</v>
      </c>
      <c r="B83" t="inlineStr">
        <is>
          <t>JV-030</t>
        </is>
      </c>
      <c r="C83" t="n">
        <v>1020</v>
      </c>
      <c r="D83" t="inlineStr">
        <is>
          <t>Bank</t>
        </is>
      </c>
      <c r="E83" s="10" t="n">
        <v>140000</v>
      </c>
      <c r="G83" t="inlineStr">
        <is>
          <t>Cash sale proceeds of May-2025 deposited into the bank current account</t>
        </is>
      </c>
    </row>
    <row r="84">
      <c r="A84" s="13" t="n">
        <v>45808</v>
      </c>
      <c r="B84" t="inlineStr">
        <is>
          <t>JV-030</t>
        </is>
      </c>
      <c r="C84" t="n">
        <v>1010</v>
      </c>
      <c r="D84" t="inlineStr">
        <is>
          <t>Cash</t>
        </is>
      </c>
      <c r="F84" s="10" t="n">
        <v>140000</v>
      </c>
      <c r="G84" t="inlineStr">
        <is>
          <t>Cash sale proceeds of May-2025 deposited into the bank current account</t>
        </is>
      </c>
    </row>
    <row r="85">
      <c r="A85" s="13" t="n">
        <v>45813</v>
      </c>
      <c r="B85" t="inlineStr">
        <is>
          <t>JV-031</t>
        </is>
      </c>
      <c r="C85" t="n">
        <v>5020</v>
      </c>
      <c r="D85" t="inlineStr">
        <is>
          <t>Rent</t>
        </is>
      </c>
      <c r="E85" s="10" t="n">
        <v>35000</v>
      </c>
      <c r="G85" t="inlineStr">
        <is>
          <t>Shop and godown rent paid for Jun-2025</t>
        </is>
      </c>
    </row>
    <row r="86">
      <c r="A86" s="13" t="n">
        <v>45813</v>
      </c>
      <c r="B86" t="inlineStr">
        <is>
          <t>JV-031</t>
        </is>
      </c>
      <c r="C86" t="n">
        <v>1020</v>
      </c>
      <c r="D86" t="inlineStr">
        <is>
          <t>Bank</t>
        </is>
      </c>
      <c r="F86" s="10" t="n">
        <v>35000</v>
      </c>
      <c r="G86" t="inlineStr">
        <is>
          <t>Shop and godown rent paid for Jun-2025</t>
        </is>
      </c>
    </row>
    <row r="87">
      <c r="A87" s="13" t="n">
        <v>45813</v>
      </c>
      <c r="B87" t="inlineStr">
        <is>
          <t>JV-032</t>
        </is>
      </c>
      <c r="C87" t="n">
        <v>5080</v>
      </c>
      <c r="D87" t="inlineStr">
        <is>
          <t>Interest on Loan</t>
        </is>
      </c>
      <c r="E87" s="10" t="n">
        <v>3000</v>
      </c>
      <c r="G87" t="inlineStr">
        <is>
          <t>Loan EMI No. 1: principal 25,000 + interest 3,000 paid to bank</t>
        </is>
      </c>
    </row>
    <row r="88">
      <c r="A88" s="13" t="n">
        <v>45813</v>
      </c>
      <c r="B88" t="inlineStr">
        <is>
          <t>JV-032</t>
        </is>
      </c>
      <c r="C88" t="n">
        <v>2040</v>
      </c>
      <c r="D88" t="inlineStr">
        <is>
          <t>Loan</t>
        </is>
      </c>
      <c r="E88" s="10" t="n">
        <v>25000</v>
      </c>
      <c r="G88" t="inlineStr">
        <is>
          <t>Loan EMI No. 1: principal 25,000 + interest 3,000 paid to bank</t>
        </is>
      </c>
    </row>
    <row r="89">
      <c r="A89" s="13" t="n">
        <v>45813</v>
      </c>
      <c r="B89" t="inlineStr">
        <is>
          <t>JV-032</t>
        </is>
      </c>
      <c r="C89" t="n">
        <v>1020</v>
      </c>
      <c r="D89" t="inlineStr">
        <is>
          <t>Bank</t>
        </is>
      </c>
      <c r="F89" s="10" t="n">
        <v>28000</v>
      </c>
      <c r="G89" t="inlineStr">
        <is>
          <t>Loan EMI No. 1: principal 25,000 + interest 3,000 paid to bank</t>
        </is>
      </c>
    </row>
    <row r="90">
      <c r="A90" s="13" t="n">
        <v>45815</v>
      </c>
      <c r="B90" t="inlineStr">
        <is>
          <t>JV-033</t>
        </is>
      </c>
      <c r="C90" t="n">
        <v>5030</v>
      </c>
      <c r="D90" t="inlineStr">
        <is>
          <t>Salaries</t>
        </is>
      </c>
      <c r="E90" s="10" t="n">
        <v>95000</v>
      </c>
      <c r="G90" t="inlineStr">
        <is>
          <t>Salaries paid to 5 staff for Jun-2025</t>
        </is>
      </c>
    </row>
    <row r="91">
      <c r="A91" s="13" t="n">
        <v>45815</v>
      </c>
      <c r="B91" t="inlineStr">
        <is>
          <t>JV-033</t>
        </is>
      </c>
      <c r="C91" t="n">
        <v>1020</v>
      </c>
      <c r="D91" t="inlineStr">
        <is>
          <t>Bank</t>
        </is>
      </c>
      <c r="F91" s="10" t="n">
        <v>95000</v>
      </c>
      <c r="G91" t="inlineStr">
        <is>
          <t>Salaries paid to 5 staff for Jun-2025</t>
        </is>
      </c>
    </row>
    <row r="92">
      <c r="A92" s="13" t="n">
        <v>45816</v>
      </c>
      <c r="B92" t="inlineStr">
        <is>
          <t>JV-034</t>
        </is>
      </c>
      <c r="C92" t="n">
        <v>5050</v>
      </c>
      <c r="D92" t="inlineStr">
        <is>
          <t>Internet</t>
        </is>
      </c>
      <c r="E92" s="10" t="n">
        <v>1800</v>
      </c>
      <c r="G92" t="inlineStr">
        <is>
          <t>Fibre internet bill for Jun-2025 paid in cash</t>
        </is>
      </c>
    </row>
    <row r="93">
      <c r="A93" s="13" t="n">
        <v>45816</v>
      </c>
      <c r="B93" t="inlineStr">
        <is>
          <t>JV-034</t>
        </is>
      </c>
      <c r="C93" t="n">
        <v>1010</v>
      </c>
      <c r="D93" t="inlineStr">
        <is>
          <t>Cash</t>
        </is>
      </c>
      <c r="F93" s="10" t="n">
        <v>1800</v>
      </c>
      <c r="G93" t="inlineStr">
        <is>
          <t>Fibre internet bill for Jun-2025 paid in cash</t>
        </is>
      </c>
    </row>
    <row r="94">
      <c r="A94" s="13" t="n">
        <v>45820</v>
      </c>
      <c r="B94" t="inlineStr">
        <is>
          <t>JV-035</t>
        </is>
      </c>
      <c r="C94" t="n">
        <v>5040</v>
      </c>
      <c r="D94" t="inlineStr">
        <is>
          <t>Electricity</t>
        </is>
      </c>
      <c r="E94" s="10" t="n">
        <v>9500</v>
      </c>
      <c r="G94" t="inlineStr">
        <is>
          <t>Electricity bill (ovens and AC) for Jun-2025</t>
        </is>
      </c>
    </row>
    <row r="95">
      <c r="A95" s="13" t="n">
        <v>45820</v>
      </c>
      <c r="B95" t="inlineStr">
        <is>
          <t>JV-035</t>
        </is>
      </c>
      <c r="C95" t="n">
        <v>1020</v>
      </c>
      <c r="D95" t="inlineStr">
        <is>
          <t>Bank</t>
        </is>
      </c>
      <c r="F95" s="10" t="n">
        <v>9500</v>
      </c>
      <c r="G95" t="inlineStr">
        <is>
          <t>Electricity bill (ovens and AC) for Jun-2025</t>
        </is>
      </c>
    </row>
    <row r="96">
      <c r="A96" s="13" t="n">
        <v>45824</v>
      </c>
      <c r="B96" t="inlineStr">
        <is>
          <t>JV-036</t>
        </is>
      </c>
      <c r="C96" t="n">
        <v>1010</v>
      </c>
      <c r="D96" t="inlineStr">
        <is>
          <t>Cash</t>
        </is>
      </c>
      <c r="E96" s="10" t="n">
        <v>111510</v>
      </c>
      <c r="G96" t="inlineStr">
        <is>
          <t>Cash counter sales 1st-15th Jun-2025; GST @18% split CGST 9% / SGST 9%</t>
        </is>
      </c>
    </row>
    <row r="97">
      <c r="A97" s="13" t="n">
        <v>45824</v>
      </c>
      <c r="B97" t="inlineStr">
        <is>
          <t>JV-036</t>
        </is>
      </c>
      <c r="C97" t="n">
        <v>4010</v>
      </c>
      <c r="D97" t="inlineStr">
        <is>
          <t>Sales</t>
        </is>
      </c>
      <c r="F97" s="10" t="n">
        <v>94500</v>
      </c>
      <c r="G97" t="inlineStr">
        <is>
          <t>Cash counter sales 1st-15th Jun-2025; GST @18% split CGST 9% / SGST 9%</t>
        </is>
      </c>
    </row>
    <row r="98">
      <c r="A98" s="13" t="n">
        <v>45824</v>
      </c>
      <c r="B98" t="inlineStr">
        <is>
          <t>JV-036</t>
        </is>
      </c>
      <c r="C98" t="n">
        <v>2020</v>
      </c>
      <c r="D98" t="inlineStr">
        <is>
          <t>GST Output CGST</t>
        </is>
      </c>
      <c r="F98" s="10" t="n">
        <v>8505</v>
      </c>
      <c r="G98" t="inlineStr">
        <is>
          <t>Cash counter sales 1st-15th Jun-2025; GST @18% split CGST 9% / SGST 9%</t>
        </is>
      </c>
    </row>
    <row r="99">
      <c r="A99" s="13" t="n">
        <v>45824</v>
      </c>
      <c r="B99" t="inlineStr">
        <is>
          <t>JV-036</t>
        </is>
      </c>
      <c r="C99" t="n">
        <v>2030</v>
      </c>
      <c r="D99" t="inlineStr">
        <is>
          <t>GST Output SGST</t>
        </is>
      </c>
      <c r="F99" s="10" t="n">
        <v>8505</v>
      </c>
      <c r="G99" t="inlineStr">
        <is>
          <t>Cash counter sales 1st-15th Jun-2025; GST @18% split CGST 9% / SGST 9%</t>
        </is>
      </c>
    </row>
    <row r="100">
      <c r="A100" s="13" t="n">
        <v>45825</v>
      </c>
      <c r="B100" t="inlineStr">
        <is>
          <t>JV-037</t>
        </is>
      </c>
      <c r="C100" t="n">
        <v>5010</v>
      </c>
      <c r="D100" t="inlineStr">
        <is>
          <t>Purchases</t>
        </is>
      </c>
      <c r="E100" s="10" t="n">
        <v>85000</v>
      </c>
      <c r="G100" t="inlineStr">
        <is>
          <t>Cash purchases of flour, butter and eggs for Jun-2025, paid by UPI</t>
        </is>
      </c>
    </row>
    <row r="101">
      <c r="A101" s="13" t="n">
        <v>45825</v>
      </c>
      <c r="B101" t="inlineStr">
        <is>
          <t>JV-037</t>
        </is>
      </c>
      <c r="C101" t="n">
        <v>1070</v>
      </c>
      <c r="D101" t="inlineStr">
        <is>
          <t>GST Input CGST</t>
        </is>
      </c>
      <c r="E101" s="10" t="n">
        <v>7650</v>
      </c>
      <c r="G101" t="inlineStr">
        <is>
          <t>Cash purchases of flour, butter and eggs for Jun-2025, paid by UPI</t>
        </is>
      </c>
    </row>
    <row r="102">
      <c r="A102" s="13" t="n">
        <v>45825</v>
      </c>
      <c r="B102" t="inlineStr">
        <is>
          <t>JV-037</t>
        </is>
      </c>
      <c r="C102" t="n">
        <v>1080</v>
      </c>
      <c r="D102" t="inlineStr">
        <is>
          <t>GST Input SGST</t>
        </is>
      </c>
      <c r="E102" s="10" t="n">
        <v>7650</v>
      </c>
      <c r="G102" t="inlineStr">
        <is>
          <t>Cash purchases of flour, butter and eggs for Jun-2025, paid by UPI</t>
        </is>
      </c>
    </row>
    <row r="103">
      <c r="A103" s="13" t="n">
        <v>45825</v>
      </c>
      <c r="B103" t="inlineStr">
        <is>
          <t>JV-037</t>
        </is>
      </c>
      <c r="C103" t="n">
        <v>1010</v>
      </c>
      <c r="D103" t="inlineStr">
        <is>
          <t>Cash</t>
        </is>
      </c>
      <c r="F103" s="10" t="n">
        <v>100300</v>
      </c>
      <c r="G103" t="inlineStr">
        <is>
          <t>Cash purchases of flour, butter and eggs for Jun-2025, paid by UPI</t>
        </is>
      </c>
    </row>
    <row r="104">
      <c r="A104" s="13" t="n">
        <v>45827</v>
      </c>
      <c r="B104" t="inlineStr">
        <is>
          <t>JV-038</t>
        </is>
      </c>
      <c r="C104" t="n">
        <v>5010</v>
      </c>
      <c r="D104" t="inlineStr">
        <is>
          <t>Purchases</t>
        </is>
      </c>
      <c r="E104" s="10" t="n">
        <v>100000</v>
      </c>
      <c r="G104" t="inlineStr">
        <is>
          <t>Credit purchases from Sunrise Supplies for Jun-2025 on 30-day terms; input GST @18%</t>
        </is>
      </c>
    </row>
    <row r="105">
      <c r="A105" s="13" t="n">
        <v>45827</v>
      </c>
      <c r="B105" t="inlineStr">
        <is>
          <t>JV-038</t>
        </is>
      </c>
      <c r="C105" t="n">
        <v>1070</v>
      </c>
      <c r="D105" t="inlineStr">
        <is>
          <t>GST Input CGST</t>
        </is>
      </c>
      <c r="E105" s="10" t="n">
        <v>9000</v>
      </c>
      <c r="G105" t="inlineStr">
        <is>
          <t>Credit purchases from Sunrise Supplies for Jun-2025 on 30-day terms; input GST @18%</t>
        </is>
      </c>
    </row>
    <row r="106">
      <c r="A106" s="13" t="n">
        <v>45827</v>
      </c>
      <c r="B106" t="inlineStr">
        <is>
          <t>JV-038</t>
        </is>
      </c>
      <c r="C106" t="n">
        <v>1080</v>
      </c>
      <c r="D106" t="inlineStr">
        <is>
          <t>GST Input SGST</t>
        </is>
      </c>
      <c r="E106" s="10" t="n">
        <v>9000</v>
      </c>
      <c r="G106" t="inlineStr">
        <is>
          <t>Credit purchases from Sunrise Supplies for Jun-2025 on 30-day terms; input GST @18%</t>
        </is>
      </c>
    </row>
    <row r="107">
      <c r="A107" s="13" t="n">
        <v>45827</v>
      </c>
      <c r="B107" t="inlineStr">
        <is>
          <t>JV-038</t>
        </is>
      </c>
      <c r="C107" t="n">
        <v>2010</v>
      </c>
      <c r="D107" t="inlineStr">
        <is>
          <t>Accounts Payable</t>
        </is>
      </c>
      <c r="F107" s="10" t="n">
        <v>118000</v>
      </c>
      <c r="G107" t="inlineStr">
        <is>
          <t>Credit purchases from Sunrise Supplies for Jun-2025 on 30-day terms; input GST @18%</t>
        </is>
      </c>
    </row>
    <row r="108">
      <c r="A108" s="13" t="n">
        <v>45828</v>
      </c>
      <c r="B108" t="inlineStr">
        <is>
          <t>JV-039</t>
        </is>
      </c>
      <c r="C108" t="n">
        <v>5060</v>
      </c>
      <c r="D108" t="inlineStr">
        <is>
          <t>Packaging</t>
        </is>
      </c>
      <c r="E108" s="10" t="n">
        <v>8800</v>
      </c>
      <c r="G108" t="inlineStr">
        <is>
          <t>Boxes, bags and labels bought in cash for Jun-2025</t>
        </is>
      </c>
    </row>
    <row r="109">
      <c r="A109" s="13" t="n">
        <v>45828</v>
      </c>
      <c r="B109" t="inlineStr">
        <is>
          <t>JV-039</t>
        </is>
      </c>
      <c r="C109" t="n">
        <v>1010</v>
      </c>
      <c r="D109" t="inlineStr">
        <is>
          <t>Cash</t>
        </is>
      </c>
      <c r="F109" s="10" t="n">
        <v>8800</v>
      </c>
      <c r="G109" t="inlineStr">
        <is>
          <t>Boxes, bags and labels bought in cash for Jun-2025</t>
        </is>
      </c>
    </row>
    <row r="110">
      <c r="A110" s="13" t="n">
        <v>45830</v>
      </c>
      <c r="B110" t="inlineStr">
        <is>
          <t>JV-040</t>
        </is>
      </c>
      <c r="C110" t="n">
        <v>1020</v>
      </c>
      <c r="D110" t="inlineStr">
        <is>
          <t>Bank</t>
        </is>
      </c>
      <c r="E110" s="10" t="n">
        <v>271400</v>
      </c>
      <c r="G110" t="inlineStr">
        <is>
          <t>Collection from cafe customers against May-2025 invoices</t>
        </is>
      </c>
    </row>
    <row r="111">
      <c r="A111" s="13" t="n">
        <v>45830</v>
      </c>
      <c r="B111" t="inlineStr">
        <is>
          <t>JV-040</t>
        </is>
      </c>
      <c r="C111" t="n">
        <v>1030</v>
      </c>
      <c r="D111" t="inlineStr">
        <is>
          <t>Accounts Receivable</t>
        </is>
      </c>
      <c r="F111" s="10" t="n">
        <v>271400</v>
      </c>
      <c r="G111" t="inlineStr">
        <is>
          <t>Collection from cafe customers against May-2025 invoices</t>
        </is>
      </c>
    </row>
    <row r="112">
      <c r="A112" s="13" t="n">
        <v>45833</v>
      </c>
      <c r="B112" t="inlineStr">
        <is>
          <t>JV-041</t>
        </is>
      </c>
      <c r="C112" t="n">
        <v>2010</v>
      </c>
      <c r="D112" t="inlineStr">
        <is>
          <t>Accounts Payable</t>
        </is>
      </c>
      <c r="E112" s="10" t="n">
        <v>123900</v>
      </c>
      <c r="G112" t="inlineStr">
        <is>
          <t>Payment to Sunrise Supplies against May-2025 purchases (input GST already availed)</t>
        </is>
      </c>
    </row>
    <row r="113">
      <c r="A113" s="13" t="n">
        <v>45833</v>
      </c>
      <c r="B113" t="inlineStr">
        <is>
          <t>JV-041</t>
        </is>
      </c>
      <c r="C113" t="n">
        <v>1020</v>
      </c>
      <c r="D113" t="inlineStr">
        <is>
          <t>Bank</t>
        </is>
      </c>
      <c r="F113" s="10" t="n">
        <v>123900</v>
      </c>
      <c r="G113" t="inlineStr">
        <is>
          <t>Payment to Sunrise Supplies against May-2025 purchases (input GST already availed)</t>
        </is>
      </c>
    </row>
    <row r="114">
      <c r="A114" s="13" t="n">
        <v>45834</v>
      </c>
      <c r="B114" t="inlineStr">
        <is>
          <t>JV-042</t>
        </is>
      </c>
      <c r="C114" t="n">
        <v>1030</v>
      </c>
      <c r="D114" t="inlineStr">
        <is>
          <t>Accounts Receivable</t>
        </is>
      </c>
      <c r="E114" s="10" t="n">
        <v>283200</v>
      </c>
      <c r="G114" t="inlineStr">
        <is>
          <t>Credit sales to cafe partners for Jun-2025 on 30-day terms; GST @18% split CGST 9% / SGST 9%</t>
        </is>
      </c>
    </row>
    <row r="115">
      <c r="A115" s="13" t="n">
        <v>45834</v>
      </c>
      <c r="B115" t="inlineStr">
        <is>
          <t>JV-042</t>
        </is>
      </c>
      <c r="C115" t="n">
        <v>4010</v>
      </c>
      <c r="D115" t="inlineStr">
        <is>
          <t>Sales</t>
        </is>
      </c>
      <c r="F115" s="10" t="n">
        <v>240000</v>
      </c>
      <c r="G115" t="inlineStr">
        <is>
          <t>Credit sales to cafe partners for Jun-2025 on 30-day terms; GST @18% split CGST 9% / SGST 9%</t>
        </is>
      </c>
    </row>
    <row r="116">
      <c r="A116" s="13" t="n">
        <v>45834</v>
      </c>
      <c r="B116" t="inlineStr">
        <is>
          <t>JV-042</t>
        </is>
      </c>
      <c r="C116" t="n">
        <v>2020</v>
      </c>
      <c r="D116" t="inlineStr">
        <is>
          <t>GST Output CGST</t>
        </is>
      </c>
      <c r="F116" s="10" t="n">
        <v>21600</v>
      </c>
      <c r="G116" t="inlineStr">
        <is>
          <t>Credit sales to cafe partners for Jun-2025 on 30-day terms; GST @18% split CGST 9% / SGST 9%</t>
        </is>
      </c>
    </row>
    <row r="117">
      <c r="A117" s="13" t="n">
        <v>45834</v>
      </c>
      <c r="B117" t="inlineStr">
        <is>
          <t>JV-042</t>
        </is>
      </c>
      <c r="C117" t="n">
        <v>2030</v>
      </c>
      <c r="D117" t="inlineStr">
        <is>
          <t>GST Output SGST</t>
        </is>
      </c>
      <c r="F117" s="10" t="n">
        <v>21600</v>
      </c>
      <c r="G117" t="inlineStr">
        <is>
          <t>Credit sales to cafe partners for Jun-2025 on 30-day terms; GST @18% split CGST 9% / SGST 9%</t>
        </is>
      </c>
    </row>
    <row r="118">
      <c r="A118" s="13" t="n">
        <v>45838</v>
      </c>
      <c r="B118" t="inlineStr">
        <is>
          <t>JV-043</t>
        </is>
      </c>
      <c r="C118" t="n">
        <v>5090</v>
      </c>
      <c r="D118" t="inlineStr">
        <is>
          <t>Depreciation Expense</t>
        </is>
      </c>
      <c r="E118" s="10" t="n">
        <v>12750</v>
      </c>
      <c r="G118" t="inlineStr">
        <is>
          <t>Depreciation on furniture &amp; equipment (SLM 10% p.a., charged quarterly)</t>
        </is>
      </c>
    </row>
    <row r="119">
      <c r="A119" s="13" t="n">
        <v>45838</v>
      </c>
      <c r="B119" t="inlineStr">
        <is>
          <t>JV-043</t>
        </is>
      </c>
      <c r="C119" t="n">
        <v>1060</v>
      </c>
      <c r="D119" t="inlineStr">
        <is>
          <t>Accumulated Depreciation</t>
        </is>
      </c>
      <c r="F119" s="10" t="n">
        <v>12750</v>
      </c>
      <c r="G119" t="inlineStr">
        <is>
          <t>Depreciation on furniture &amp; equipment (SLM 10% p.a., charged quarterly)</t>
        </is>
      </c>
    </row>
    <row r="120">
      <c r="A120" s="13" t="n">
        <v>45838</v>
      </c>
      <c r="B120" t="inlineStr">
        <is>
          <t>JV-044</t>
        </is>
      </c>
      <c r="C120" t="n">
        <v>5070</v>
      </c>
      <c r="D120" t="inlineStr">
        <is>
          <t>Bank Charges</t>
        </is>
      </c>
      <c r="E120" s="10" t="n">
        <v>750</v>
      </c>
      <c r="G120" t="inlineStr">
        <is>
          <t>Bank charges and SMS alert fees for the quarter</t>
        </is>
      </c>
    </row>
    <row r="121">
      <c r="A121" s="13" t="n">
        <v>45838</v>
      </c>
      <c r="B121" t="inlineStr">
        <is>
          <t>JV-044</t>
        </is>
      </c>
      <c r="C121" t="n">
        <v>1020</v>
      </c>
      <c r="D121" t="inlineStr">
        <is>
          <t>Bank</t>
        </is>
      </c>
      <c r="F121" s="10" t="n">
        <v>750</v>
      </c>
      <c r="G121" t="inlineStr">
        <is>
          <t>Bank charges and SMS alert fees for the quarter</t>
        </is>
      </c>
    </row>
    <row r="122">
      <c r="A122" s="13" t="n">
        <v>45838</v>
      </c>
      <c r="B122" t="inlineStr">
        <is>
          <t>JV-045</t>
        </is>
      </c>
      <c r="C122" t="n">
        <v>1010</v>
      </c>
      <c r="D122" t="inlineStr">
        <is>
          <t>Cash</t>
        </is>
      </c>
      <c r="E122" s="10" t="n">
        <v>136290</v>
      </c>
      <c r="G122" t="inlineStr">
        <is>
          <t>Cash counter sales 16th-30 Jun-2025; GST @18% split CGST 9% / SGST 9%</t>
        </is>
      </c>
    </row>
    <row r="123">
      <c r="A123" s="13" t="n">
        <v>45838</v>
      </c>
      <c r="B123" t="inlineStr">
        <is>
          <t>JV-045</t>
        </is>
      </c>
      <c r="C123" t="n">
        <v>4010</v>
      </c>
      <c r="D123" t="inlineStr">
        <is>
          <t>Sales</t>
        </is>
      </c>
      <c r="F123" s="10" t="n">
        <v>115500</v>
      </c>
      <c r="G123" t="inlineStr">
        <is>
          <t>Cash counter sales 16th-30 Jun-2025; GST @18% split CGST 9% / SGST 9%</t>
        </is>
      </c>
    </row>
    <row r="124">
      <c r="A124" s="13" t="n">
        <v>45838</v>
      </c>
      <c r="B124" t="inlineStr">
        <is>
          <t>JV-045</t>
        </is>
      </c>
      <c r="C124" t="n">
        <v>2020</v>
      </c>
      <c r="D124" t="inlineStr">
        <is>
          <t>GST Output CGST</t>
        </is>
      </c>
      <c r="F124" s="10" t="n">
        <v>10395</v>
      </c>
      <c r="G124" t="inlineStr">
        <is>
          <t>Cash counter sales 16th-30 Jun-2025; GST @18% split CGST 9% / SGST 9%</t>
        </is>
      </c>
    </row>
    <row r="125">
      <c r="A125" s="13" t="n">
        <v>45838</v>
      </c>
      <c r="B125" t="inlineStr">
        <is>
          <t>JV-045</t>
        </is>
      </c>
      <c r="C125" t="n">
        <v>2030</v>
      </c>
      <c r="D125" t="inlineStr">
        <is>
          <t>GST Output SGST</t>
        </is>
      </c>
      <c r="F125" s="10" t="n">
        <v>10395</v>
      </c>
      <c r="G125" t="inlineStr">
        <is>
          <t>Cash counter sales 16th-30 Jun-2025; GST @18% split CGST 9% / SGST 9%</t>
        </is>
      </c>
    </row>
    <row r="126">
      <c r="A126" s="13" t="n">
        <v>45838</v>
      </c>
      <c r="B126" t="inlineStr">
        <is>
          <t>JV-046</t>
        </is>
      </c>
      <c r="C126" t="n">
        <v>1020</v>
      </c>
      <c r="D126" t="inlineStr">
        <is>
          <t>Bank</t>
        </is>
      </c>
      <c r="E126" s="10" t="n">
        <v>140000</v>
      </c>
      <c r="G126" t="inlineStr">
        <is>
          <t>Cash sale proceeds of Jun-2025 deposited into the bank current account</t>
        </is>
      </c>
    </row>
    <row r="127">
      <c r="A127" s="13" t="n">
        <v>45838</v>
      </c>
      <c r="B127" t="inlineStr">
        <is>
          <t>JV-046</t>
        </is>
      </c>
      <c r="C127" t="n">
        <v>1010</v>
      </c>
      <c r="D127" t="inlineStr">
        <is>
          <t>Cash</t>
        </is>
      </c>
      <c r="F127" s="10" t="n">
        <v>140000</v>
      </c>
      <c r="G127" t="inlineStr">
        <is>
          <t>Cash sale proceeds of Jun-2025 deposited into the bank current account</t>
        </is>
      </c>
    </row>
    <row r="128">
      <c r="A128" s="13" t="n">
        <v>45843</v>
      </c>
      <c r="B128" t="inlineStr">
        <is>
          <t>JV-047</t>
        </is>
      </c>
      <c r="C128" t="n">
        <v>5020</v>
      </c>
      <c r="D128" t="inlineStr">
        <is>
          <t>Rent</t>
        </is>
      </c>
      <c r="E128" s="10" t="n">
        <v>35000</v>
      </c>
      <c r="G128" t="inlineStr">
        <is>
          <t>Shop and godown rent paid for Jul-2025</t>
        </is>
      </c>
    </row>
    <row r="129">
      <c r="A129" s="13" t="n">
        <v>45843</v>
      </c>
      <c r="B129" t="inlineStr">
        <is>
          <t>JV-047</t>
        </is>
      </c>
      <c r="C129" t="n">
        <v>1020</v>
      </c>
      <c r="D129" t="inlineStr">
        <is>
          <t>Bank</t>
        </is>
      </c>
      <c r="F129" s="10" t="n">
        <v>35000</v>
      </c>
      <c r="G129" t="inlineStr">
        <is>
          <t>Shop and godown rent paid for Jul-2025</t>
        </is>
      </c>
    </row>
    <row r="130">
      <c r="A130" s="13" t="n">
        <v>45843</v>
      </c>
      <c r="B130" t="inlineStr">
        <is>
          <t>JV-048</t>
        </is>
      </c>
      <c r="C130" t="n">
        <v>5080</v>
      </c>
      <c r="D130" t="inlineStr">
        <is>
          <t>Interest on Loan</t>
        </is>
      </c>
      <c r="E130" s="10" t="n">
        <v>3000</v>
      </c>
      <c r="G130" t="inlineStr">
        <is>
          <t>Loan EMI No. 2: principal 25,000 + interest 3,000 paid to bank</t>
        </is>
      </c>
    </row>
    <row r="131">
      <c r="A131" s="13" t="n">
        <v>45843</v>
      </c>
      <c r="B131" t="inlineStr">
        <is>
          <t>JV-048</t>
        </is>
      </c>
      <c r="C131" t="n">
        <v>2040</v>
      </c>
      <c r="D131" t="inlineStr">
        <is>
          <t>Loan</t>
        </is>
      </c>
      <c r="E131" s="10" t="n">
        <v>25000</v>
      </c>
      <c r="G131" t="inlineStr">
        <is>
          <t>Loan EMI No. 2: principal 25,000 + interest 3,000 paid to bank</t>
        </is>
      </c>
    </row>
    <row r="132">
      <c r="A132" s="13" t="n">
        <v>45843</v>
      </c>
      <c r="B132" t="inlineStr">
        <is>
          <t>JV-048</t>
        </is>
      </c>
      <c r="C132" t="n">
        <v>1020</v>
      </c>
      <c r="D132" t="inlineStr">
        <is>
          <t>Bank</t>
        </is>
      </c>
      <c r="F132" s="10" t="n">
        <v>28000</v>
      </c>
      <c r="G132" t="inlineStr">
        <is>
          <t>Loan EMI No. 2: principal 25,000 + interest 3,000 paid to bank</t>
        </is>
      </c>
    </row>
    <row r="133">
      <c r="A133" s="13" t="n">
        <v>45845</v>
      </c>
      <c r="B133" t="inlineStr">
        <is>
          <t>JV-049</t>
        </is>
      </c>
      <c r="C133" t="n">
        <v>5030</v>
      </c>
      <c r="D133" t="inlineStr">
        <is>
          <t>Salaries</t>
        </is>
      </c>
      <c r="E133" s="10" t="n">
        <v>95000</v>
      </c>
      <c r="G133" t="inlineStr">
        <is>
          <t>Salaries paid to 5 staff for Jul-2025</t>
        </is>
      </c>
    </row>
    <row r="134">
      <c r="A134" s="13" t="n">
        <v>45845</v>
      </c>
      <c r="B134" t="inlineStr">
        <is>
          <t>JV-049</t>
        </is>
      </c>
      <c r="C134" t="n">
        <v>1020</v>
      </c>
      <c r="D134" t="inlineStr">
        <is>
          <t>Bank</t>
        </is>
      </c>
      <c r="F134" s="10" t="n">
        <v>95000</v>
      </c>
      <c r="G134" t="inlineStr">
        <is>
          <t>Salaries paid to 5 staff for Jul-2025</t>
        </is>
      </c>
    </row>
    <row r="135">
      <c r="A135" s="13" t="n">
        <v>45846</v>
      </c>
      <c r="B135" t="inlineStr">
        <is>
          <t>JV-050</t>
        </is>
      </c>
      <c r="C135" t="n">
        <v>5050</v>
      </c>
      <c r="D135" t="inlineStr">
        <is>
          <t>Internet</t>
        </is>
      </c>
      <c r="E135" s="10" t="n">
        <v>1800</v>
      </c>
      <c r="G135" t="inlineStr">
        <is>
          <t>Fibre internet bill for Jul-2025 paid in cash</t>
        </is>
      </c>
    </row>
    <row r="136">
      <c r="A136" s="13" t="n">
        <v>45846</v>
      </c>
      <c r="B136" t="inlineStr">
        <is>
          <t>JV-050</t>
        </is>
      </c>
      <c r="C136" t="n">
        <v>1010</v>
      </c>
      <c r="D136" t="inlineStr">
        <is>
          <t>Cash</t>
        </is>
      </c>
      <c r="F136" s="10" t="n">
        <v>1800</v>
      </c>
      <c r="G136" t="inlineStr">
        <is>
          <t>Fibre internet bill for Jul-2025 paid in cash</t>
        </is>
      </c>
    </row>
    <row r="137">
      <c r="A137" s="13" t="n">
        <v>45850</v>
      </c>
      <c r="B137" t="inlineStr">
        <is>
          <t>JV-051</t>
        </is>
      </c>
      <c r="C137" t="n">
        <v>5040</v>
      </c>
      <c r="D137" t="inlineStr">
        <is>
          <t>Electricity</t>
        </is>
      </c>
      <c r="E137" s="10" t="n">
        <v>8200</v>
      </c>
      <c r="G137" t="inlineStr">
        <is>
          <t>Electricity bill (ovens and AC) for Jul-2025</t>
        </is>
      </c>
    </row>
    <row r="138">
      <c r="A138" s="13" t="n">
        <v>45850</v>
      </c>
      <c r="B138" t="inlineStr">
        <is>
          <t>JV-051</t>
        </is>
      </c>
      <c r="C138" t="n">
        <v>1020</v>
      </c>
      <c r="D138" t="inlineStr">
        <is>
          <t>Bank</t>
        </is>
      </c>
      <c r="F138" s="10" t="n">
        <v>8200</v>
      </c>
      <c r="G138" t="inlineStr">
        <is>
          <t>Electricity bill (ovens and AC) for Jul-2025</t>
        </is>
      </c>
    </row>
    <row r="139">
      <c r="A139" s="13" t="n">
        <v>45853</v>
      </c>
      <c r="B139" t="inlineStr">
        <is>
          <t>JV-052</t>
        </is>
      </c>
      <c r="C139" t="n">
        <v>3020</v>
      </c>
      <c r="D139" t="inlineStr">
        <is>
          <t>Drawings</t>
        </is>
      </c>
      <c r="E139" s="10" t="n">
        <v>20000</v>
      </c>
      <c r="G139" t="inlineStr">
        <is>
          <t>Cash withdrawn by the owner for personal use (drawings)</t>
        </is>
      </c>
    </row>
    <row r="140">
      <c r="A140" s="13" t="n">
        <v>45853</v>
      </c>
      <c r="B140" t="inlineStr">
        <is>
          <t>JV-052</t>
        </is>
      </c>
      <c r="C140" t="n">
        <v>1010</v>
      </c>
      <c r="D140" t="inlineStr">
        <is>
          <t>Cash</t>
        </is>
      </c>
      <c r="F140" s="10" t="n">
        <v>20000</v>
      </c>
      <c r="G140" t="inlineStr">
        <is>
          <t>Cash withdrawn by the owner for personal use (drawings)</t>
        </is>
      </c>
    </row>
    <row r="141">
      <c r="A141" s="13" t="n">
        <v>45854</v>
      </c>
      <c r="B141" t="inlineStr">
        <is>
          <t>JV-053</t>
        </is>
      </c>
      <c r="C141" t="n">
        <v>1010</v>
      </c>
      <c r="D141" t="inlineStr">
        <is>
          <t>Cash</t>
        </is>
      </c>
      <c r="E141" s="10" t="n">
        <v>132750</v>
      </c>
      <c r="G141" t="inlineStr">
        <is>
          <t>Cash counter sales 1st-15th Jul-2025; GST @18% split CGST 9% / SGST 9%</t>
        </is>
      </c>
    </row>
    <row r="142">
      <c r="A142" s="13" t="n">
        <v>45854</v>
      </c>
      <c r="B142" t="inlineStr">
        <is>
          <t>JV-053</t>
        </is>
      </c>
      <c r="C142" t="n">
        <v>4010</v>
      </c>
      <c r="D142" t="inlineStr">
        <is>
          <t>Sales</t>
        </is>
      </c>
      <c r="F142" s="10" t="n">
        <v>112500</v>
      </c>
      <c r="G142" t="inlineStr">
        <is>
          <t>Cash counter sales 1st-15th Jul-2025; GST @18% split CGST 9% / SGST 9%</t>
        </is>
      </c>
    </row>
    <row r="143">
      <c r="A143" s="13" t="n">
        <v>45854</v>
      </c>
      <c r="B143" t="inlineStr">
        <is>
          <t>JV-053</t>
        </is>
      </c>
      <c r="C143" t="n">
        <v>2020</v>
      </c>
      <c r="D143" t="inlineStr">
        <is>
          <t>GST Output CGST</t>
        </is>
      </c>
      <c r="F143" s="10" t="n">
        <v>10125</v>
      </c>
      <c r="G143" t="inlineStr">
        <is>
          <t>Cash counter sales 1st-15th Jul-2025; GST @18% split CGST 9% / SGST 9%</t>
        </is>
      </c>
    </row>
    <row r="144">
      <c r="A144" s="13" t="n">
        <v>45854</v>
      </c>
      <c r="B144" t="inlineStr">
        <is>
          <t>JV-053</t>
        </is>
      </c>
      <c r="C144" t="n">
        <v>2030</v>
      </c>
      <c r="D144" t="inlineStr">
        <is>
          <t>GST Output SGST</t>
        </is>
      </c>
      <c r="F144" s="10" t="n">
        <v>10125</v>
      </c>
      <c r="G144" t="inlineStr">
        <is>
          <t>Cash counter sales 1st-15th Jul-2025; GST @18% split CGST 9% / SGST 9%</t>
        </is>
      </c>
    </row>
    <row r="145">
      <c r="A145" s="13" t="n">
        <v>45855</v>
      </c>
      <c r="B145" t="inlineStr">
        <is>
          <t>JV-054</t>
        </is>
      </c>
      <c r="C145" t="n">
        <v>5010</v>
      </c>
      <c r="D145" t="inlineStr">
        <is>
          <t>Purchases</t>
        </is>
      </c>
      <c r="E145" s="10" t="n">
        <v>95000</v>
      </c>
      <c r="G145" t="inlineStr">
        <is>
          <t>Cash purchases of flour, butter and eggs for Jul-2025, paid by UPI</t>
        </is>
      </c>
    </row>
    <row r="146">
      <c r="A146" s="13" t="n">
        <v>45855</v>
      </c>
      <c r="B146" t="inlineStr">
        <is>
          <t>JV-054</t>
        </is>
      </c>
      <c r="C146" t="n">
        <v>1070</v>
      </c>
      <c r="D146" t="inlineStr">
        <is>
          <t>GST Input CGST</t>
        </is>
      </c>
      <c r="E146" s="10" t="n">
        <v>8550</v>
      </c>
      <c r="G146" t="inlineStr">
        <is>
          <t>Cash purchases of flour, butter and eggs for Jul-2025, paid by UPI</t>
        </is>
      </c>
    </row>
    <row r="147">
      <c r="A147" s="13" t="n">
        <v>45855</v>
      </c>
      <c r="B147" t="inlineStr">
        <is>
          <t>JV-054</t>
        </is>
      </c>
      <c r="C147" t="n">
        <v>1080</v>
      </c>
      <c r="D147" t="inlineStr">
        <is>
          <t>GST Input SGST</t>
        </is>
      </c>
      <c r="E147" s="10" t="n">
        <v>8550</v>
      </c>
      <c r="G147" t="inlineStr">
        <is>
          <t>Cash purchases of flour, butter and eggs for Jul-2025, paid by UPI</t>
        </is>
      </c>
    </row>
    <row r="148">
      <c r="A148" s="13" t="n">
        <v>45855</v>
      </c>
      <c r="B148" t="inlineStr">
        <is>
          <t>JV-054</t>
        </is>
      </c>
      <c r="C148" t="n">
        <v>1010</v>
      </c>
      <c r="D148" t="inlineStr">
        <is>
          <t>Cash</t>
        </is>
      </c>
      <c r="F148" s="10" t="n">
        <v>112100</v>
      </c>
      <c r="G148" t="inlineStr">
        <is>
          <t>Cash purchases of flour, butter and eggs for Jul-2025, paid by UPI</t>
        </is>
      </c>
    </row>
    <row r="149">
      <c r="A149" s="13" t="n">
        <v>45857</v>
      </c>
      <c r="B149" t="inlineStr">
        <is>
          <t>JV-055</t>
        </is>
      </c>
      <c r="C149" t="n">
        <v>5010</v>
      </c>
      <c r="D149" t="inlineStr">
        <is>
          <t>Purchases</t>
        </is>
      </c>
      <c r="E149" s="10" t="n">
        <v>120000</v>
      </c>
      <c r="G149" t="inlineStr">
        <is>
          <t>Credit purchases from Sunrise Supplies for Jul-2025 on 30-day terms; input GST @18%</t>
        </is>
      </c>
    </row>
    <row r="150">
      <c r="A150" s="13" t="n">
        <v>45857</v>
      </c>
      <c r="B150" t="inlineStr">
        <is>
          <t>JV-055</t>
        </is>
      </c>
      <c r="C150" t="n">
        <v>1070</v>
      </c>
      <c r="D150" t="inlineStr">
        <is>
          <t>GST Input CGST</t>
        </is>
      </c>
      <c r="E150" s="10" t="n">
        <v>10800</v>
      </c>
      <c r="G150" t="inlineStr">
        <is>
          <t>Credit purchases from Sunrise Supplies for Jul-2025 on 30-day terms; input GST @18%</t>
        </is>
      </c>
    </row>
    <row r="151">
      <c r="A151" s="13" t="n">
        <v>45857</v>
      </c>
      <c r="B151" t="inlineStr">
        <is>
          <t>JV-055</t>
        </is>
      </c>
      <c r="C151" t="n">
        <v>1080</v>
      </c>
      <c r="D151" t="inlineStr">
        <is>
          <t>GST Input SGST</t>
        </is>
      </c>
      <c r="E151" s="10" t="n">
        <v>10800</v>
      </c>
      <c r="G151" t="inlineStr">
        <is>
          <t>Credit purchases from Sunrise Supplies for Jul-2025 on 30-day terms; input GST @18%</t>
        </is>
      </c>
    </row>
    <row r="152">
      <c r="A152" s="13" t="n">
        <v>45857</v>
      </c>
      <c r="B152" t="inlineStr">
        <is>
          <t>JV-055</t>
        </is>
      </c>
      <c r="C152" t="n">
        <v>2010</v>
      </c>
      <c r="D152" t="inlineStr">
        <is>
          <t>Accounts Payable</t>
        </is>
      </c>
      <c r="F152" s="10" t="n">
        <v>141600</v>
      </c>
      <c r="G152" t="inlineStr">
        <is>
          <t>Credit purchases from Sunrise Supplies for Jul-2025 on 30-day terms; input GST @18%</t>
        </is>
      </c>
    </row>
    <row r="153">
      <c r="A153" s="13" t="n">
        <v>45858</v>
      </c>
      <c r="B153" t="inlineStr">
        <is>
          <t>JV-056</t>
        </is>
      </c>
      <c r="C153" t="n">
        <v>5060</v>
      </c>
      <c r="D153" t="inlineStr">
        <is>
          <t>Packaging</t>
        </is>
      </c>
      <c r="E153" s="10" t="n">
        <v>10000</v>
      </c>
      <c r="G153" t="inlineStr">
        <is>
          <t>Boxes, bags and labels bought in cash for Jul-2025</t>
        </is>
      </c>
    </row>
    <row r="154">
      <c r="A154" s="13" t="n">
        <v>45858</v>
      </c>
      <c r="B154" t="inlineStr">
        <is>
          <t>JV-056</t>
        </is>
      </c>
      <c r="C154" t="n">
        <v>1010</v>
      </c>
      <c r="D154" t="inlineStr">
        <is>
          <t>Cash</t>
        </is>
      </c>
      <c r="F154" s="10" t="n">
        <v>10000</v>
      </c>
      <c r="G154" t="inlineStr">
        <is>
          <t>Boxes, bags and labels bought in cash for Jul-2025</t>
        </is>
      </c>
    </row>
    <row r="155">
      <c r="A155" s="13" t="n">
        <v>45860</v>
      </c>
      <c r="B155" t="inlineStr">
        <is>
          <t>JV-057</t>
        </is>
      </c>
      <c r="C155" t="n">
        <v>2020</v>
      </c>
      <c r="D155" t="inlineStr">
        <is>
          <t>GST Output CGST</t>
        </is>
      </c>
      <c r="E155" s="10" t="n">
        <v>126000</v>
      </c>
      <c r="G155" t="inlineStr">
        <is>
          <t>GST return for Apr-Jun 2025: output tax set off against input credit, net 1,04,400 paid to bank</t>
        </is>
      </c>
    </row>
    <row r="156">
      <c r="A156" s="13" t="n">
        <v>45860</v>
      </c>
      <c r="B156" t="inlineStr">
        <is>
          <t>JV-057</t>
        </is>
      </c>
      <c r="C156" t="n">
        <v>2030</v>
      </c>
      <c r="D156" t="inlineStr">
        <is>
          <t>GST Output SGST</t>
        </is>
      </c>
      <c r="E156" s="10" t="n">
        <v>126000</v>
      </c>
      <c r="G156" t="inlineStr">
        <is>
          <t>GST return for Apr-Jun 2025: output tax set off against input credit, net 1,04,400 paid to bank</t>
        </is>
      </c>
    </row>
    <row r="157">
      <c r="A157" s="13" t="n">
        <v>45860</v>
      </c>
      <c r="B157" t="inlineStr">
        <is>
          <t>JV-057</t>
        </is>
      </c>
      <c r="C157" t="n">
        <v>1070</v>
      </c>
      <c r="D157" t="inlineStr">
        <is>
          <t>GST Input CGST</t>
        </is>
      </c>
      <c r="F157" s="10" t="n">
        <v>73800</v>
      </c>
      <c r="G157" t="inlineStr">
        <is>
          <t>GST return for Apr-Jun 2025: output tax set off against input credit, net 1,04,400 paid to bank</t>
        </is>
      </c>
    </row>
    <row r="158">
      <c r="A158" s="13" t="n">
        <v>45860</v>
      </c>
      <c r="B158" t="inlineStr">
        <is>
          <t>JV-057</t>
        </is>
      </c>
      <c r="C158" t="n">
        <v>1080</v>
      </c>
      <c r="D158" t="inlineStr">
        <is>
          <t>GST Input SGST</t>
        </is>
      </c>
      <c r="F158" s="10" t="n">
        <v>73800</v>
      </c>
      <c r="G158" t="inlineStr">
        <is>
          <t>GST return for Apr-Jun 2025: output tax set off against input credit, net 1,04,400 paid to bank</t>
        </is>
      </c>
    </row>
    <row r="159">
      <c r="A159" s="13" t="n">
        <v>45860</v>
      </c>
      <c r="B159" t="inlineStr">
        <is>
          <t>JV-057</t>
        </is>
      </c>
      <c r="C159" t="n">
        <v>1020</v>
      </c>
      <c r="D159" t="inlineStr">
        <is>
          <t>Bank</t>
        </is>
      </c>
      <c r="F159" s="10" t="n">
        <v>104400</v>
      </c>
      <c r="G159" t="inlineStr">
        <is>
          <t>GST return for Apr-Jun 2025: output tax set off against input credit, net 1,04,400 paid to bank</t>
        </is>
      </c>
    </row>
    <row r="160">
      <c r="A160" s="13" t="n">
        <v>45860</v>
      </c>
      <c r="B160" t="inlineStr">
        <is>
          <t>JV-058</t>
        </is>
      </c>
      <c r="C160" t="n">
        <v>1020</v>
      </c>
      <c r="D160" t="inlineStr">
        <is>
          <t>Bank</t>
        </is>
      </c>
      <c r="E160" s="10" t="n">
        <v>283200</v>
      </c>
      <c r="G160" t="inlineStr">
        <is>
          <t>Collection from cafe customers against Jun-2025 invoices</t>
        </is>
      </c>
    </row>
    <row r="161">
      <c r="A161" s="13" t="n">
        <v>45860</v>
      </c>
      <c r="B161" t="inlineStr">
        <is>
          <t>JV-058</t>
        </is>
      </c>
      <c r="C161" t="n">
        <v>1030</v>
      </c>
      <c r="D161" t="inlineStr">
        <is>
          <t>Accounts Receivable</t>
        </is>
      </c>
      <c r="F161" s="10" t="n">
        <v>283200</v>
      </c>
      <c r="G161" t="inlineStr">
        <is>
          <t>Collection from cafe customers against Jun-2025 invoices</t>
        </is>
      </c>
    </row>
    <row r="162">
      <c r="A162" s="13" t="n">
        <v>45863</v>
      </c>
      <c r="B162" t="inlineStr">
        <is>
          <t>JV-059</t>
        </is>
      </c>
      <c r="C162" t="n">
        <v>2010</v>
      </c>
      <c r="D162" t="inlineStr">
        <is>
          <t>Accounts Payable</t>
        </is>
      </c>
      <c r="E162" s="10" t="n">
        <v>118000</v>
      </c>
      <c r="G162" t="inlineStr">
        <is>
          <t>Payment to Sunrise Supplies against Jun-2025 purchases (input GST already availed)</t>
        </is>
      </c>
    </row>
    <row r="163">
      <c r="A163" s="13" t="n">
        <v>45863</v>
      </c>
      <c r="B163" t="inlineStr">
        <is>
          <t>JV-059</t>
        </is>
      </c>
      <c r="C163" t="n">
        <v>1020</v>
      </c>
      <c r="D163" t="inlineStr">
        <is>
          <t>Bank</t>
        </is>
      </c>
      <c r="F163" s="10" t="n">
        <v>118000</v>
      </c>
      <c r="G163" t="inlineStr">
        <is>
          <t>Payment to Sunrise Supplies against Jun-2025 purchases (input GST already availed)</t>
        </is>
      </c>
    </row>
    <row r="164">
      <c r="A164" s="13" t="n">
        <v>45864</v>
      </c>
      <c r="B164" t="inlineStr">
        <is>
          <t>JV-060</t>
        </is>
      </c>
      <c r="C164" t="n">
        <v>1030</v>
      </c>
      <c r="D164" t="inlineStr">
        <is>
          <t>Accounts Receivable</t>
        </is>
      </c>
      <c r="E164" s="10" t="n">
        <v>318600</v>
      </c>
      <c r="G164" t="inlineStr">
        <is>
          <t>Credit sales to cafe partners for Jul-2025 on 30-day terms; GST @18% split CGST 9% / SGST 9%</t>
        </is>
      </c>
    </row>
    <row r="165">
      <c r="A165" s="13" t="n">
        <v>45864</v>
      </c>
      <c r="B165" t="inlineStr">
        <is>
          <t>JV-060</t>
        </is>
      </c>
      <c r="C165" t="n">
        <v>4010</v>
      </c>
      <c r="D165" t="inlineStr">
        <is>
          <t>Sales</t>
        </is>
      </c>
      <c r="F165" s="10" t="n">
        <v>270000</v>
      </c>
      <c r="G165" t="inlineStr">
        <is>
          <t>Credit sales to cafe partners for Jul-2025 on 30-day terms; GST @18% split CGST 9% / SGST 9%</t>
        </is>
      </c>
    </row>
    <row r="166">
      <c r="A166" s="13" t="n">
        <v>45864</v>
      </c>
      <c r="B166" t="inlineStr">
        <is>
          <t>JV-060</t>
        </is>
      </c>
      <c r="C166" t="n">
        <v>2020</v>
      </c>
      <c r="D166" t="inlineStr">
        <is>
          <t>GST Output CGST</t>
        </is>
      </c>
      <c r="F166" s="10" t="n">
        <v>24300</v>
      </c>
      <c r="G166" t="inlineStr">
        <is>
          <t>Credit sales to cafe partners for Jul-2025 on 30-day terms; GST @18% split CGST 9% / SGST 9%</t>
        </is>
      </c>
    </row>
    <row r="167">
      <c r="A167" s="13" t="n">
        <v>45864</v>
      </c>
      <c r="B167" t="inlineStr">
        <is>
          <t>JV-060</t>
        </is>
      </c>
      <c r="C167" t="n">
        <v>2030</v>
      </c>
      <c r="D167" t="inlineStr">
        <is>
          <t>GST Output SGST</t>
        </is>
      </c>
      <c r="F167" s="10" t="n">
        <v>24300</v>
      </c>
      <c r="G167" t="inlineStr">
        <is>
          <t>Credit sales to cafe partners for Jul-2025 on 30-day terms; GST @18% split CGST 9% / SGST 9%</t>
        </is>
      </c>
    </row>
    <row r="168">
      <c r="A168" s="13" t="n">
        <v>45869</v>
      </c>
      <c r="B168" t="inlineStr">
        <is>
          <t>JV-061</t>
        </is>
      </c>
      <c r="C168" t="n">
        <v>1010</v>
      </c>
      <c r="D168" t="inlineStr">
        <is>
          <t>Cash</t>
        </is>
      </c>
      <c r="E168" s="10" t="n">
        <v>162250</v>
      </c>
      <c r="G168" t="inlineStr">
        <is>
          <t>Cash counter sales 16th-31 Jul-2025; GST @18% split CGST 9% / SGST 9%</t>
        </is>
      </c>
    </row>
    <row r="169">
      <c r="A169" s="13" t="n">
        <v>45869</v>
      </c>
      <c r="B169" t="inlineStr">
        <is>
          <t>JV-061</t>
        </is>
      </c>
      <c r="C169" t="n">
        <v>4010</v>
      </c>
      <c r="D169" t="inlineStr">
        <is>
          <t>Sales</t>
        </is>
      </c>
      <c r="F169" s="10" t="n">
        <v>137500</v>
      </c>
      <c r="G169" t="inlineStr">
        <is>
          <t>Cash counter sales 16th-31 Jul-2025; GST @18% split CGST 9% / SGST 9%</t>
        </is>
      </c>
    </row>
    <row r="170">
      <c r="A170" s="13" t="n">
        <v>45869</v>
      </c>
      <c r="B170" t="inlineStr">
        <is>
          <t>JV-061</t>
        </is>
      </c>
      <c r="C170" t="n">
        <v>2020</v>
      </c>
      <c r="D170" t="inlineStr">
        <is>
          <t>GST Output CGST</t>
        </is>
      </c>
      <c r="F170" s="10" t="n">
        <v>12375</v>
      </c>
      <c r="G170" t="inlineStr">
        <is>
          <t>Cash counter sales 16th-31 Jul-2025; GST @18% split CGST 9% / SGST 9%</t>
        </is>
      </c>
    </row>
    <row r="171">
      <c r="A171" s="13" t="n">
        <v>45869</v>
      </c>
      <c r="B171" t="inlineStr">
        <is>
          <t>JV-061</t>
        </is>
      </c>
      <c r="C171" t="n">
        <v>2030</v>
      </c>
      <c r="D171" t="inlineStr">
        <is>
          <t>GST Output SGST</t>
        </is>
      </c>
      <c r="F171" s="10" t="n">
        <v>12375</v>
      </c>
      <c r="G171" t="inlineStr">
        <is>
          <t>Cash counter sales 16th-31 Jul-2025; GST @18% split CGST 9% / SGST 9%</t>
        </is>
      </c>
    </row>
    <row r="172">
      <c r="A172" s="13" t="n">
        <v>45869</v>
      </c>
      <c r="B172" t="inlineStr">
        <is>
          <t>JV-062</t>
        </is>
      </c>
      <c r="C172" t="n">
        <v>1020</v>
      </c>
      <c r="D172" t="inlineStr">
        <is>
          <t>Bank</t>
        </is>
      </c>
      <c r="E172" s="10" t="n">
        <v>140000</v>
      </c>
      <c r="G172" t="inlineStr">
        <is>
          <t>Cash sale proceeds of Jul-2025 deposited into the bank current account</t>
        </is>
      </c>
    </row>
    <row r="173">
      <c r="A173" s="13" t="n">
        <v>45869</v>
      </c>
      <c r="B173" t="inlineStr">
        <is>
          <t>JV-062</t>
        </is>
      </c>
      <c r="C173" t="n">
        <v>1010</v>
      </c>
      <c r="D173" t="inlineStr">
        <is>
          <t>Cash</t>
        </is>
      </c>
      <c r="F173" s="10" t="n">
        <v>140000</v>
      </c>
      <c r="G173" t="inlineStr">
        <is>
          <t>Cash sale proceeds of Jul-2025 deposited into the bank current account</t>
        </is>
      </c>
    </row>
    <row r="174">
      <c r="A174" s="13" t="n">
        <v>45874</v>
      </c>
      <c r="B174" t="inlineStr">
        <is>
          <t>JV-063</t>
        </is>
      </c>
      <c r="C174" t="n">
        <v>5020</v>
      </c>
      <c r="D174" t="inlineStr">
        <is>
          <t>Rent</t>
        </is>
      </c>
      <c r="E174" s="10" t="n">
        <v>35000</v>
      </c>
      <c r="G174" t="inlineStr">
        <is>
          <t>Shop and godown rent paid for Aug-2025</t>
        </is>
      </c>
    </row>
    <row r="175">
      <c r="A175" s="13" t="n">
        <v>45874</v>
      </c>
      <c r="B175" t="inlineStr">
        <is>
          <t>JV-063</t>
        </is>
      </c>
      <c r="C175" t="n">
        <v>1020</v>
      </c>
      <c r="D175" t="inlineStr">
        <is>
          <t>Bank</t>
        </is>
      </c>
      <c r="F175" s="10" t="n">
        <v>35000</v>
      </c>
      <c r="G175" t="inlineStr">
        <is>
          <t>Shop and godown rent paid for Aug-2025</t>
        </is>
      </c>
    </row>
    <row r="176">
      <c r="A176" s="13" t="n">
        <v>45874</v>
      </c>
      <c r="B176" t="inlineStr">
        <is>
          <t>JV-064</t>
        </is>
      </c>
      <c r="C176" t="n">
        <v>5080</v>
      </c>
      <c r="D176" t="inlineStr">
        <is>
          <t>Interest on Loan</t>
        </is>
      </c>
      <c r="E176" s="10" t="n">
        <v>3000</v>
      </c>
      <c r="G176" t="inlineStr">
        <is>
          <t>Loan EMI No. 3: principal 25,000 + interest 3,000 paid to bank</t>
        </is>
      </c>
    </row>
    <row r="177">
      <c r="A177" s="13" t="n">
        <v>45874</v>
      </c>
      <c r="B177" t="inlineStr">
        <is>
          <t>JV-064</t>
        </is>
      </c>
      <c r="C177" t="n">
        <v>2040</v>
      </c>
      <c r="D177" t="inlineStr">
        <is>
          <t>Loan</t>
        </is>
      </c>
      <c r="E177" s="10" t="n">
        <v>25000</v>
      </c>
      <c r="G177" t="inlineStr">
        <is>
          <t>Loan EMI No. 3: principal 25,000 + interest 3,000 paid to bank</t>
        </is>
      </c>
    </row>
    <row r="178">
      <c r="A178" s="13" t="n">
        <v>45874</v>
      </c>
      <c r="B178" t="inlineStr">
        <is>
          <t>JV-064</t>
        </is>
      </c>
      <c r="C178" t="n">
        <v>1020</v>
      </c>
      <c r="D178" t="inlineStr">
        <is>
          <t>Bank</t>
        </is>
      </c>
      <c r="F178" s="10" t="n">
        <v>28000</v>
      </c>
      <c r="G178" t="inlineStr">
        <is>
          <t>Loan EMI No. 3: principal 25,000 + interest 3,000 paid to bank</t>
        </is>
      </c>
    </row>
    <row r="179">
      <c r="A179" s="13" t="n">
        <v>45876</v>
      </c>
      <c r="B179" t="inlineStr">
        <is>
          <t>JV-065</t>
        </is>
      </c>
      <c r="C179" t="n">
        <v>5030</v>
      </c>
      <c r="D179" t="inlineStr">
        <is>
          <t>Salaries</t>
        </is>
      </c>
      <c r="E179" s="10" t="n">
        <v>98000</v>
      </c>
      <c r="G179" t="inlineStr">
        <is>
          <t>Salaries paid to 5 staff for Aug-2025</t>
        </is>
      </c>
    </row>
    <row r="180">
      <c r="A180" s="13" t="n">
        <v>45876</v>
      </c>
      <c r="B180" t="inlineStr">
        <is>
          <t>JV-065</t>
        </is>
      </c>
      <c r="C180" t="n">
        <v>1020</v>
      </c>
      <c r="D180" t="inlineStr">
        <is>
          <t>Bank</t>
        </is>
      </c>
      <c r="F180" s="10" t="n">
        <v>98000</v>
      </c>
      <c r="G180" t="inlineStr">
        <is>
          <t>Salaries paid to 5 staff for Aug-2025</t>
        </is>
      </c>
    </row>
    <row r="181">
      <c r="A181" s="13" t="n">
        <v>45877</v>
      </c>
      <c r="B181" t="inlineStr">
        <is>
          <t>JV-066</t>
        </is>
      </c>
      <c r="C181" t="n">
        <v>5050</v>
      </c>
      <c r="D181" t="inlineStr">
        <is>
          <t>Internet</t>
        </is>
      </c>
      <c r="E181" s="10" t="n">
        <v>1800</v>
      </c>
      <c r="G181" t="inlineStr">
        <is>
          <t>Fibre internet bill for Aug-2025 paid in cash</t>
        </is>
      </c>
    </row>
    <row r="182">
      <c r="A182" s="13" t="n">
        <v>45877</v>
      </c>
      <c r="B182" t="inlineStr">
        <is>
          <t>JV-066</t>
        </is>
      </c>
      <c r="C182" t="n">
        <v>1010</v>
      </c>
      <c r="D182" t="inlineStr">
        <is>
          <t>Cash</t>
        </is>
      </c>
      <c r="F182" s="10" t="n">
        <v>1800</v>
      </c>
      <c r="G182" t="inlineStr">
        <is>
          <t>Fibre internet bill for Aug-2025 paid in cash</t>
        </is>
      </c>
    </row>
    <row r="183">
      <c r="A183" s="13" t="n">
        <v>45881</v>
      </c>
      <c r="B183" t="inlineStr">
        <is>
          <t>JV-067</t>
        </is>
      </c>
      <c r="C183" t="n">
        <v>5040</v>
      </c>
      <c r="D183" t="inlineStr">
        <is>
          <t>Electricity</t>
        </is>
      </c>
      <c r="E183" s="10" t="n">
        <v>8800</v>
      </c>
      <c r="G183" t="inlineStr">
        <is>
          <t>Electricity bill (ovens and AC) for Aug-2025</t>
        </is>
      </c>
    </row>
    <row r="184">
      <c r="A184" s="13" t="n">
        <v>45881</v>
      </c>
      <c r="B184" t="inlineStr">
        <is>
          <t>JV-067</t>
        </is>
      </c>
      <c r="C184" t="n">
        <v>1020</v>
      </c>
      <c r="D184" t="inlineStr">
        <is>
          <t>Bank</t>
        </is>
      </c>
      <c r="F184" s="10" t="n">
        <v>8800</v>
      </c>
      <c r="G184" t="inlineStr">
        <is>
          <t>Electricity bill (ovens and AC) for Aug-2025</t>
        </is>
      </c>
    </row>
    <row r="185">
      <c r="A185" s="13" t="n">
        <v>45885</v>
      </c>
      <c r="B185" t="inlineStr">
        <is>
          <t>JV-068</t>
        </is>
      </c>
      <c r="C185" t="n">
        <v>1010</v>
      </c>
      <c r="D185" t="inlineStr">
        <is>
          <t>Cash</t>
        </is>
      </c>
      <c r="E185" s="10" t="n">
        <v>138060</v>
      </c>
      <c r="G185" t="inlineStr">
        <is>
          <t>Cash counter sales 1st-15th Aug-2025; GST @18% split CGST 9% / SGST 9%</t>
        </is>
      </c>
    </row>
    <row r="186">
      <c r="A186" s="13" t="n">
        <v>45885</v>
      </c>
      <c r="B186" t="inlineStr">
        <is>
          <t>JV-068</t>
        </is>
      </c>
      <c r="C186" t="n">
        <v>4010</v>
      </c>
      <c r="D186" t="inlineStr">
        <is>
          <t>Sales</t>
        </is>
      </c>
      <c r="F186" s="10" t="n">
        <v>117000</v>
      </c>
      <c r="G186" t="inlineStr">
        <is>
          <t>Cash counter sales 1st-15th Aug-2025; GST @18% split CGST 9% / SGST 9%</t>
        </is>
      </c>
    </row>
    <row r="187">
      <c r="A187" s="13" t="n">
        <v>45885</v>
      </c>
      <c r="B187" t="inlineStr">
        <is>
          <t>JV-068</t>
        </is>
      </c>
      <c r="C187" t="n">
        <v>2020</v>
      </c>
      <c r="D187" t="inlineStr">
        <is>
          <t>GST Output CGST</t>
        </is>
      </c>
      <c r="F187" s="10" t="n">
        <v>10530</v>
      </c>
      <c r="G187" t="inlineStr">
        <is>
          <t>Cash counter sales 1st-15th Aug-2025; GST @18% split CGST 9% / SGST 9%</t>
        </is>
      </c>
    </row>
    <row r="188">
      <c r="A188" s="13" t="n">
        <v>45885</v>
      </c>
      <c r="B188" t="inlineStr">
        <is>
          <t>JV-068</t>
        </is>
      </c>
      <c r="C188" t="n">
        <v>2030</v>
      </c>
      <c r="D188" t="inlineStr">
        <is>
          <t>GST Output SGST</t>
        </is>
      </c>
      <c r="F188" s="10" t="n">
        <v>10530</v>
      </c>
      <c r="G188" t="inlineStr">
        <is>
          <t>Cash counter sales 1st-15th Aug-2025; GST @18% split CGST 9% / SGST 9%</t>
        </is>
      </c>
    </row>
    <row r="189">
      <c r="A189" s="13" t="n">
        <v>45886</v>
      </c>
      <c r="B189" t="inlineStr">
        <is>
          <t>JV-069</t>
        </is>
      </c>
      <c r="C189" t="n">
        <v>5010</v>
      </c>
      <c r="D189" t="inlineStr">
        <is>
          <t>Purchases</t>
        </is>
      </c>
      <c r="E189" s="10" t="n">
        <v>100000</v>
      </c>
      <c r="G189" t="inlineStr">
        <is>
          <t>Cash purchases of flour, butter and eggs for Aug-2025, paid by UPI</t>
        </is>
      </c>
    </row>
    <row r="190">
      <c r="A190" s="13" t="n">
        <v>45886</v>
      </c>
      <c r="B190" t="inlineStr">
        <is>
          <t>JV-069</t>
        </is>
      </c>
      <c r="C190" t="n">
        <v>1070</v>
      </c>
      <c r="D190" t="inlineStr">
        <is>
          <t>GST Input CGST</t>
        </is>
      </c>
      <c r="E190" s="10" t="n">
        <v>9000</v>
      </c>
      <c r="G190" t="inlineStr">
        <is>
          <t>Cash purchases of flour, butter and eggs for Aug-2025, paid by UPI</t>
        </is>
      </c>
    </row>
    <row r="191">
      <c r="A191" s="13" t="n">
        <v>45886</v>
      </c>
      <c r="B191" t="inlineStr">
        <is>
          <t>JV-069</t>
        </is>
      </c>
      <c r="C191" t="n">
        <v>1080</v>
      </c>
      <c r="D191" t="inlineStr">
        <is>
          <t>GST Input SGST</t>
        </is>
      </c>
      <c r="E191" s="10" t="n">
        <v>9000</v>
      </c>
      <c r="G191" t="inlineStr">
        <is>
          <t>Cash purchases of flour, butter and eggs for Aug-2025, paid by UPI</t>
        </is>
      </c>
    </row>
    <row r="192">
      <c r="A192" s="13" t="n">
        <v>45886</v>
      </c>
      <c r="B192" t="inlineStr">
        <is>
          <t>JV-069</t>
        </is>
      </c>
      <c r="C192" t="n">
        <v>1010</v>
      </c>
      <c r="D192" t="inlineStr">
        <is>
          <t>Cash</t>
        </is>
      </c>
      <c r="F192" s="10" t="n">
        <v>118000</v>
      </c>
      <c r="G192" t="inlineStr">
        <is>
          <t>Cash purchases of flour, butter and eggs for Aug-2025, paid by UPI</t>
        </is>
      </c>
    </row>
    <row r="193">
      <c r="A193" s="13" t="n">
        <v>45888</v>
      </c>
      <c r="B193" t="inlineStr">
        <is>
          <t>JV-070</t>
        </is>
      </c>
      <c r="C193" t="n">
        <v>5010</v>
      </c>
      <c r="D193" t="inlineStr">
        <is>
          <t>Purchases</t>
        </is>
      </c>
      <c r="E193" s="10" t="n">
        <v>130000</v>
      </c>
      <c r="G193" t="inlineStr">
        <is>
          <t>Credit purchases from Sunrise Supplies for Aug-2025 on 30-day terms; input GST @18%</t>
        </is>
      </c>
    </row>
    <row r="194">
      <c r="A194" s="13" t="n">
        <v>45888</v>
      </c>
      <c r="B194" t="inlineStr">
        <is>
          <t>JV-070</t>
        </is>
      </c>
      <c r="C194" t="n">
        <v>1070</v>
      </c>
      <c r="D194" t="inlineStr">
        <is>
          <t>GST Input CGST</t>
        </is>
      </c>
      <c r="E194" s="10" t="n">
        <v>11700</v>
      </c>
      <c r="G194" t="inlineStr">
        <is>
          <t>Credit purchases from Sunrise Supplies for Aug-2025 on 30-day terms; input GST @18%</t>
        </is>
      </c>
    </row>
    <row r="195">
      <c r="A195" s="13" t="n">
        <v>45888</v>
      </c>
      <c r="B195" t="inlineStr">
        <is>
          <t>JV-070</t>
        </is>
      </c>
      <c r="C195" t="n">
        <v>1080</v>
      </c>
      <c r="D195" t="inlineStr">
        <is>
          <t>GST Input SGST</t>
        </is>
      </c>
      <c r="E195" s="10" t="n">
        <v>11700</v>
      </c>
      <c r="G195" t="inlineStr">
        <is>
          <t>Credit purchases from Sunrise Supplies for Aug-2025 on 30-day terms; input GST @18%</t>
        </is>
      </c>
    </row>
    <row r="196">
      <c r="A196" s="13" t="n">
        <v>45888</v>
      </c>
      <c r="B196" t="inlineStr">
        <is>
          <t>JV-070</t>
        </is>
      </c>
      <c r="C196" t="n">
        <v>2010</v>
      </c>
      <c r="D196" t="inlineStr">
        <is>
          <t>Accounts Payable</t>
        </is>
      </c>
      <c r="F196" s="10" t="n">
        <v>153400</v>
      </c>
      <c r="G196" t="inlineStr">
        <is>
          <t>Credit purchases from Sunrise Supplies for Aug-2025 on 30-day terms; input GST @18%</t>
        </is>
      </c>
    </row>
    <row r="197">
      <c r="A197" s="13" t="n">
        <v>45889</v>
      </c>
      <c r="B197" t="inlineStr">
        <is>
          <t>JV-071</t>
        </is>
      </c>
      <c r="C197" t="n">
        <v>5060</v>
      </c>
      <c r="D197" t="inlineStr">
        <is>
          <t>Packaging</t>
        </is>
      </c>
      <c r="E197" s="10" t="n">
        <v>10500</v>
      </c>
      <c r="G197" t="inlineStr">
        <is>
          <t>Boxes, bags and labels bought in cash for Aug-2025</t>
        </is>
      </c>
    </row>
    <row r="198">
      <c r="A198" s="13" t="n">
        <v>45889</v>
      </c>
      <c r="B198" t="inlineStr">
        <is>
          <t>JV-071</t>
        </is>
      </c>
      <c r="C198" t="n">
        <v>1010</v>
      </c>
      <c r="D198" t="inlineStr">
        <is>
          <t>Cash</t>
        </is>
      </c>
      <c r="F198" s="10" t="n">
        <v>10500</v>
      </c>
      <c r="G198" t="inlineStr">
        <is>
          <t>Boxes, bags and labels bought in cash for Aug-2025</t>
        </is>
      </c>
    </row>
    <row r="199">
      <c r="A199" s="13" t="n">
        <v>45891</v>
      </c>
      <c r="B199" t="inlineStr">
        <is>
          <t>JV-072</t>
        </is>
      </c>
      <c r="C199" t="n">
        <v>1020</v>
      </c>
      <c r="D199" t="inlineStr">
        <is>
          <t>Bank</t>
        </is>
      </c>
      <c r="E199" s="10" t="n">
        <v>318600</v>
      </c>
      <c r="G199" t="inlineStr">
        <is>
          <t>Collection from cafe customers against Jul-2025 invoices</t>
        </is>
      </c>
    </row>
    <row r="200">
      <c r="A200" s="13" t="n">
        <v>45891</v>
      </c>
      <c r="B200" t="inlineStr">
        <is>
          <t>JV-072</t>
        </is>
      </c>
      <c r="C200" t="n">
        <v>1030</v>
      </c>
      <c r="D200" t="inlineStr">
        <is>
          <t>Accounts Receivable</t>
        </is>
      </c>
      <c r="F200" s="10" t="n">
        <v>318600</v>
      </c>
      <c r="G200" t="inlineStr">
        <is>
          <t>Collection from cafe customers against Jul-2025 invoices</t>
        </is>
      </c>
    </row>
    <row r="201">
      <c r="A201" s="13" t="n">
        <v>45894</v>
      </c>
      <c r="B201" t="inlineStr">
        <is>
          <t>JV-073</t>
        </is>
      </c>
      <c r="C201" t="n">
        <v>2010</v>
      </c>
      <c r="D201" t="inlineStr">
        <is>
          <t>Accounts Payable</t>
        </is>
      </c>
      <c r="E201" s="10" t="n">
        <v>141600</v>
      </c>
      <c r="G201" t="inlineStr">
        <is>
          <t>Payment to Sunrise Supplies against Jul-2025 purchases (input GST already availed)</t>
        </is>
      </c>
    </row>
    <row r="202">
      <c r="A202" s="13" t="n">
        <v>45894</v>
      </c>
      <c r="B202" t="inlineStr">
        <is>
          <t>JV-073</t>
        </is>
      </c>
      <c r="C202" t="n">
        <v>1020</v>
      </c>
      <c r="D202" t="inlineStr">
        <is>
          <t>Bank</t>
        </is>
      </c>
      <c r="F202" s="10" t="n">
        <v>141600</v>
      </c>
      <c r="G202" t="inlineStr">
        <is>
          <t>Payment to Sunrise Supplies against Jul-2025 purchases (input GST already availed)</t>
        </is>
      </c>
    </row>
    <row r="203">
      <c r="A203" s="13" t="n">
        <v>45895</v>
      </c>
      <c r="B203" t="inlineStr">
        <is>
          <t>JV-074</t>
        </is>
      </c>
      <c r="C203" t="n">
        <v>1030</v>
      </c>
      <c r="D203" t="inlineStr">
        <is>
          <t>Accounts Receivable</t>
        </is>
      </c>
      <c r="E203" s="10" t="n">
        <v>342200</v>
      </c>
      <c r="G203" t="inlineStr">
        <is>
          <t>Credit sales to cafe partners for Aug-2025 on 30-day terms; GST @18% split CGST 9% / SGST 9%</t>
        </is>
      </c>
    </row>
    <row r="204">
      <c r="A204" s="13" t="n">
        <v>45895</v>
      </c>
      <c r="B204" t="inlineStr">
        <is>
          <t>JV-074</t>
        </is>
      </c>
      <c r="C204" t="n">
        <v>4010</v>
      </c>
      <c r="D204" t="inlineStr">
        <is>
          <t>Sales</t>
        </is>
      </c>
      <c r="F204" s="10" t="n">
        <v>290000</v>
      </c>
      <c r="G204" t="inlineStr">
        <is>
          <t>Credit sales to cafe partners for Aug-2025 on 30-day terms; GST @18% split CGST 9% / SGST 9%</t>
        </is>
      </c>
    </row>
    <row r="205">
      <c r="A205" s="13" t="n">
        <v>45895</v>
      </c>
      <c r="B205" t="inlineStr">
        <is>
          <t>JV-074</t>
        </is>
      </c>
      <c r="C205" t="n">
        <v>2020</v>
      </c>
      <c r="D205" t="inlineStr">
        <is>
          <t>GST Output CGST</t>
        </is>
      </c>
      <c r="F205" s="10" t="n">
        <v>26100</v>
      </c>
      <c r="G205" t="inlineStr">
        <is>
          <t>Credit sales to cafe partners for Aug-2025 on 30-day terms; GST @18% split CGST 9% / SGST 9%</t>
        </is>
      </c>
    </row>
    <row r="206">
      <c r="A206" s="13" t="n">
        <v>45895</v>
      </c>
      <c r="B206" t="inlineStr">
        <is>
          <t>JV-074</t>
        </is>
      </c>
      <c r="C206" t="n">
        <v>2030</v>
      </c>
      <c r="D206" t="inlineStr">
        <is>
          <t>GST Output SGST</t>
        </is>
      </c>
      <c r="F206" s="10" t="n">
        <v>26100</v>
      </c>
      <c r="G206" t="inlineStr">
        <is>
          <t>Credit sales to cafe partners for Aug-2025 on 30-day terms; GST @18% split CGST 9% / SGST 9%</t>
        </is>
      </c>
    </row>
    <row r="207">
      <c r="A207" s="13" t="n">
        <v>45900</v>
      </c>
      <c r="B207" t="inlineStr">
        <is>
          <t>JV-075</t>
        </is>
      </c>
      <c r="C207" t="n">
        <v>1010</v>
      </c>
      <c r="D207" t="inlineStr">
        <is>
          <t>Cash</t>
        </is>
      </c>
      <c r="E207" s="10" t="n">
        <v>168740</v>
      </c>
      <c r="G207" t="inlineStr">
        <is>
          <t>Cash counter sales 16th-31 Aug-2025; GST @18% split CGST 9% / SGST 9%</t>
        </is>
      </c>
    </row>
    <row r="208">
      <c r="A208" s="13" t="n">
        <v>45900</v>
      </c>
      <c r="B208" t="inlineStr">
        <is>
          <t>JV-075</t>
        </is>
      </c>
      <c r="C208" t="n">
        <v>4010</v>
      </c>
      <c r="D208" t="inlineStr">
        <is>
          <t>Sales</t>
        </is>
      </c>
      <c r="F208" s="10" t="n">
        <v>143000</v>
      </c>
      <c r="G208" t="inlineStr">
        <is>
          <t>Cash counter sales 16th-31 Aug-2025; GST @18% split CGST 9% / SGST 9%</t>
        </is>
      </c>
    </row>
    <row r="209">
      <c r="A209" s="13" t="n">
        <v>45900</v>
      </c>
      <c r="B209" t="inlineStr">
        <is>
          <t>JV-075</t>
        </is>
      </c>
      <c r="C209" t="n">
        <v>2020</v>
      </c>
      <c r="D209" t="inlineStr">
        <is>
          <t>GST Output CGST</t>
        </is>
      </c>
      <c r="F209" s="10" t="n">
        <v>12870</v>
      </c>
      <c r="G209" t="inlineStr">
        <is>
          <t>Cash counter sales 16th-31 Aug-2025; GST @18% split CGST 9% / SGST 9%</t>
        </is>
      </c>
    </row>
    <row r="210">
      <c r="A210" s="13" t="n">
        <v>45900</v>
      </c>
      <c r="B210" t="inlineStr">
        <is>
          <t>JV-075</t>
        </is>
      </c>
      <c r="C210" t="n">
        <v>2030</v>
      </c>
      <c r="D210" t="inlineStr">
        <is>
          <t>GST Output SGST</t>
        </is>
      </c>
      <c r="F210" s="10" t="n">
        <v>12870</v>
      </c>
      <c r="G210" t="inlineStr">
        <is>
          <t>Cash counter sales 16th-31 Aug-2025; GST @18% split CGST 9% / SGST 9%</t>
        </is>
      </c>
    </row>
    <row r="211">
      <c r="A211" s="13" t="n">
        <v>45900</v>
      </c>
      <c r="B211" t="inlineStr">
        <is>
          <t>JV-076</t>
        </is>
      </c>
      <c r="C211" t="n">
        <v>1020</v>
      </c>
      <c r="D211" t="inlineStr">
        <is>
          <t>Bank</t>
        </is>
      </c>
      <c r="E211" s="10" t="n">
        <v>140000</v>
      </c>
      <c r="G211" t="inlineStr">
        <is>
          <t>Cash sale proceeds of Aug-2025 deposited into the bank current account</t>
        </is>
      </c>
    </row>
    <row r="212">
      <c r="A212" s="13" t="n">
        <v>45900</v>
      </c>
      <c r="B212" t="inlineStr">
        <is>
          <t>JV-076</t>
        </is>
      </c>
      <c r="C212" t="n">
        <v>1010</v>
      </c>
      <c r="D212" t="inlineStr">
        <is>
          <t>Cash</t>
        </is>
      </c>
      <c r="F212" s="10" t="n">
        <v>140000</v>
      </c>
      <c r="G212" t="inlineStr">
        <is>
          <t>Cash sale proceeds of Aug-2025 deposited into the bank current account</t>
        </is>
      </c>
    </row>
    <row r="213">
      <c r="A213" s="13" t="n">
        <v>45905</v>
      </c>
      <c r="B213" t="inlineStr">
        <is>
          <t>JV-077</t>
        </is>
      </c>
      <c r="C213" t="n">
        <v>5020</v>
      </c>
      <c r="D213" t="inlineStr">
        <is>
          <t>Rent</t>
        </is>
      </c>
      <c r="E213" s="10" t="n">
        <v>35000</v>
      </c>
      <c r="G213" t="inlineStr">
        <is>
          <t>Shop and godown rent paid for Sep-2025</t>
        </is>
      </c>
    </row>
    <row r="214">
      <c r="A214" s="13" t="n">
        <v>45905</v>
      </c>
      <c r="B214" t="inlineStr">
        <is>
          <t>JV-077</t>
        </is>
      </c>
      <c r="C214" t="n">
        <v>1020</v>
      </c>
      <c r="D214" t="inlineStr">
        <is>
          <t>Bank</t>
        </is>
      </c>
      <c r="F214" s="10" t="n">
        <v>35000</v>
      </c>
      <c r="G214" t="inlineStr">
        <is>
          <t>Shop and godown rent paid for Sep-2025</t>
        </is>
      </c>
    </row>
    <row r="215">
      <c r="A215" s="13" t="n">
        <v>45905</v>
      </c>
      <c r="B215" t="inlineStr">
        <is>
          <t>JV-078</t>
        </is>
      </c>
      <c r="C215" t="n">
        <v>5080</v>
      </c>
      <c r="D215" t="inlineStr">
        <is>
          <t>Interest on Loan</t>
        </is>
      </c>
      <c r="E215" s="10" t="n">
        <v>3000</v>
      </c>
      <c r="G215" t="inlineStr">
        <is>
          <t>Loan EMI No. 4: principal 25,000 + interest 3,000 paid to bank</t>
        </is>
      </c>
    </row>
    <row r="216">
      <c r="A216" s="13" t="n">
        <v>45905</v>
      </c>
      <c r="B216" t="inlineStr">
        <is>
          <t>JV-078</t>
        </is>
      </c>
      <c r="C216" t="n">
        <v>2040</v>
      </c>
      <c r="D216" t="inlineStr">
        <is>
          <t>Loan</t>
        </is>
      </c>
      <c r="E216" s="10" t="n">
        <v>25000</v>
      </c>
      <c r="G216" t="inlineStr">
        <is>
          <t>Loan EMI No. 4: principal 25,000 + interest 3,000 paid to bank</t>
        </is>
      </c>
    </row>
    <row r="217">
      <c r="A217" s="13" t="n">
        <v>45905</v>
      </c>
      <c r="B217" t="inlineStr">
        <is>
          <t>JV-078</t>
        </is>
      </c>
      <c r="C217" t="n">
        <v>1020</v>
      </c>
      <c r="D217" t="inlineStr">
        <is>
          <t>Bank</t>
        </is>
      </c>
      <c r="F217" s="10" t="n">
        <v>28000</v>
      </c>
      <c r="G217" t="inlineStr">
        <is>
          <t>Loan EMI No. 4: principal 25,000 + interest 3,000 paid to bank</t>
        </is>
      </c>
    </row>
    <row r="218">
      <c r="A218" s="13" t="n">
        <v>45907</v>
      </c>
      <c r="B218" t="inlineStr">
        <is>
          <t>JV-079</t>
        </is>
      </c>
      <c r="C218" t="n">
        <v>5030</v>
      </c>
      <c r="D218" t="inlineStr">
        <is>
          <t>Salaries</t>
        </is>
      </c>
      <c r="E218" s="10" t="n">
        <v>98000</v>
      </c>
      <c r="G218" t="inlineStr">
        <is>
          <t>Salaries paid to 5 staff for Sep-2025</t>
        </is>
      </c>
    </row>
    <row r="219">
      <c r="A219" s="13" t="n">
        <v>45907</v>
      </c>
      <c r="B219" t="inlineStr">
        <is>
          <t>JV-079</t>
        </is>
      </c>
      <c r="C219" t="n">
        <v>1020</v>
      </c>
      <c r="D219" t="inlineStr">
        <is>
          <t>Bank</t>
        </is>
      </c>
      <c r="F219" s="10" t="n">
        <v>98000</v>
      </c>
      <c r="G219" t="inlineStr">
        <is>
          <t>Salaries paid to 5 staff for Sep-2025</t>
        </is>
      </c>
    </row>
    <row r="220">
      <c r="A220" s="13" t="n">
        <v>45908</v>
      </c>
      <c r="B220" t="inlineStr">
        <is>
          <t>JV-080</t>
        </is>
      </c>
      <c r="C220" t="n">
        <v>5050</v>
      </c>
      <c r="D220" t="inlineStr">
        <is>
          <t>Internet</t>
        </is>
      </c>
      <c r="E220" s="10" t="n">
        <v>1800</v>
      </c>
      <c r="G220" t="inlineStr">
        <is>
          <t>Fibre internet bill for Sep-2025 paid in cash</t>
        </is>
      </c>
    </row>
    <row r="221">
      <c r="A221" s="13" t="n">
        <v>45908</v>
      </c>
      <c r="B221" t="inlineStr">
        <is>
          <t>JV-080</t>
        </is>
      </c>
      <c r="C221" t="n">
        <v>1010</v>
      </c>
      <c r="D221" t="inlineStr">
        <is>
          <t>Cash</t>
        </is>
      </c>
      <c r="F221" s="10" t="n">
        <v>1800</v>
      </c>
      <c r="G221" t="inlineStr">
        <is>
          <t>Fibre internet bill for Sep-2025 paid in cash</t>
        </is>
      </c>
    </row>
    <row r="222">
      <c r="A222" s="13" t="n">
        <v>45912</v>
      </c>
      <c r="B222" t="inlineStr">
        <is>
          <t>JV-081</t>
        </is>
      </c>
      <c r="C222" t="n">
        <v>5040</v>
      </c>
      <c r="D222" t="inlineStr">
        <is>
          <t>Electricity</t>
        </is>
      </c>
      <c r="E222" s="10" t="n">
        <v>7600</v>
      </c>
      <c r="G222" t="inlineStr">
        <is>
          <t>Electricity bill (ovens and AC) for Sep-2025</t>
        </is>
      </c>
    </row>
    <row r="223">
      <c r="A223" s="13" t="n">
        <v>45912</v>
      </c>
      <c r="B223" t="inlineStr">
        <is>
          <t>JV-081</t>
        </is>
      </c>
      <c r="C223" t="n">
        <v>1020</v>
      </c>
      <c r="D223" t="inlineStr">
        <is>
          <t>Bank</t>
        </is>
      </c>
      <c r="F223" s="10" t="n">
        <v>7600</v>
      </c>
      <c r="G223" t="inlineStr">
        <is>
          <t>Electricity bill (ovens and AC) for Sep-2025</t>
        </is>
      </c>
    </row>
    <row r="224">
      <c r="A224" s="13" t="n">
        <v>45916</v>
      </c>
      <c r="B224" t="inlineStr">
        <is>
          <t>JV-082</t>
        </is>
      </c>
      <c r="C224" t="n">
        <v>1010</v>
      </c>
      <c r="D224" t="inlineStr">
        <is>
          <t>Cash</t>
        </is>
      </c>
      <c r="E224" s="10" t="n">
        <v>148680</v>
      </c>
      <c r="G224" t="inlineStr">
        <is>
          <t>Cash counter sales 1st-15th Sep-2025; GST @18% split CGST 9% / SGST 9%</t>
        </is>
      </c>
    </row>
    <row r="225">
      <c r="A225" s="13" t="n">
        <v>45916</v>
      </c>
      <c r="B225" t="inlineStr">
        <is>
          <t>JV-082</t>
        </is>
      </c>
      <c r="C225" t="n">
        <v>4010</v>
      </c>
      <c r="D225" t="inlineStr">
        <is>
          <t>Sales</t>
        </is>
      </c>
      <c r="F225" s="10" t="n">
        <v>126000</v>
      </c>
      <c r="G225" t="inlineStr">
        <is>
          <t>Cash counter sales 1st-15th Sep-2025; GST @18% split CGST 9% / SGST 9%</t>
        </is>
      </c>
    </row>
    <row r="226">
      <c r="A226" s="13" t="n">
        <v>45916</v>
      </c>
      <c r="B226" t="inlineStr">
        <is>
          <t>JV-082</t>
        </is>
      </c>
      <c r="C226" t="n">
        <v>2020</v>
      </c>
      <c r="D226" t="inlineStr">
        <is>
          <t>GST Output CGST</t>
        </is>
      </c>
      <c r="F226" s="10" t="n">
        <v>11340</v>
      </c>
      <c r="G226" t="inlineStr">
        <is>
          <t>Cash counter sales 1st-15th Sep-2025; GST @18% split CGST 9% / SGST 9%</t>
        </is>
      </c>
    </row>
    <row r="227">
      <c r="A227" s="13" t="n">
        <v>45916</v>
      </c>
      <c r="B227" t="inlineStr">
        <is>
          <t>JV-082</t>
        </is>
      </c>
      <c r="C227" t="n">
        <v>2030</v>
      </c>
      <c r="D227" t="inlineStr">
        <is>
          <t>GST Output SGST</t>
        </is>
      </c>
      <c r="F227" s="10" t="n">
        <v>11340</v>
      </c>
      <c r="G227" t="inlineStr">
        <is>
          <t>Cash counter sales 1st-15th Sep-2025; GST @18% split CGST 9% / SGST 9%</t>
        </is>
      </c>
    </row>
    <row r="228">
      <c r="A228" s="13" t="n">
        <v>45917</v>
      </c>
      <c r="B228" t="inlineStr">
        <is>
          <t>JV-083</t>
        </is>
      </c>
      <c r="C228" t="n">
        <v>5010</v>
      </c>
      <c r="D228" t="inlineStr">
        <is>
          <t>Purchases</t>
        </is>
      </c>
      <c r="E228" s="10" t="n">
        <v>110000</v>
      </c>
      <c r="G228" t="inlineStr">
        <is>
          <t>Cash purchases of flour, butter and eggs for Sep-2025, paid by UPI</t>
        </is>
      </c>
    </row>
    <row r="229">
      <c r="A229" s="13" t="n">
        <v>45917</v>
      </c>
      <c r="B229" t="inlineStr">
        <is>
          <t>JV-083</t>
        </is>
      </c>
      <c r="C229" t="n">
        <v>1070</v>
      </c>
      <c r="D229" t="inlineStr">
        <is>
          <t>GST Input CGST</t>
        </is>
      </c>
      <c r="E229" s="10" t="n">
        <v>9900</v>
      </c>
      <c r="G229" t="inlineStr">
        <is>
          <t>Cash purchases of flour, butter and eggs for Sep-2025, paid by UPI</t>
        </is>
      </c>
    </row>
    <row r="230">
      <c r="A230" s="13" t="n">
        <v>45917</v>
      </c>
      <c r="B230" t="inlineStr">
        <is>
          <t>JV-083</t>
        </is>
      </c>
      <c r="C230" t="n">
        <v>1080</v>
      </c>
      <c r="D230" t="inlineStr">
        <is>
          <t>GST Input SGST</t>
        </is>
      </c>
      <c r="E230" s="10" t="n">
        <v>9900</v>
      </c>
      <c r="G230" t="inlineStr">
        <is>
          <t>Cash purchases of flour, butter and eggs for Sep-2025, paid by UPI</t>
        </is>
      </c>
    </row>
    <row r="231">
      <c r="A231" s="13" t="n">
        <v>45917</v>
      </c>
      <c r="B231" t="inlineStr">
        <is>
          <t>JV-083</t>
        </is>
      </c>
      <c r="C231" t="n">
        <v>1010</v>
      </c>
      <c r="D231" t="inlineStr">
        <is>
          <t>Cash</t>
        </is>
      </c>
      <c r="F231" s="10" t="n">
        <v>129800</v>
      </c>
      <c r="G231" t="inlineStr">
        <is>
          <t>Cash purchases of flour, butter and eggs for Sep-2025, paid by UPI</t>
        </is>
      </c>
    </row>
    <row r="232">
      <c r="A232" s="13" t="n">
        <v>45919</v>
      </c>
      <c r="B232" t="inlineStr">
        <is>
          <t>JV-084</t>
        </is>
      </c>
      <c r="C232" t="n">
        <v>5010</v>
      </c>
      <c r="D232" t="inlineStr">
        <is>
          <t>Purchases</t>
        </is>
      </c>
      <c r="E232" s="10" t="n">
        <v>145000</v>
      </c>
      <c r="G232" t="inlineStr">
        <is>
          <t>Credit purchases from Sunrise Supplies for Sep-2025 on 30-day terms; input GST @18%</t>
        </is>
      </c>
    </row>
    <row r="233">
      <c r="A233" s="13" t="n">
        <v>45919</v>
      </c>
      <c r="B233" t="inlineStr">
        <is>
          <t>JV-084</t>
        </is>
      </c>
      <c r="C233" t="n">
        <v>1070</v>
      </c>
      <c r="D233" t="inlineStr">
        <is>
          <t>GST Input CGST</t>
        </is>
      </c>
      <c r="E233" s="10" t="n">
        <v>13050</v>
      </c>
      <c r="G233" t="inlineStr">
        <is>
          <t>Credit purchases from Sunrise Supplies for Sep-2025 on 30-day terms; input GST @18%</t>
        </is>
      </c>
    </row>
    <row r="234">
      <c r="A234" s="13" t="n">
        <v>45919</v>
      </c>
      <c r="B234" t="inlineStr">
        <is>
          <t>JV-084</t>
        </is>
      </c>
      <c r="C234" t="n">
        <v>1080</v>
      </c>
      <c r="D234" t="inlineStr">
        <is>
          <t>GST Input SGST</t>
        </is>
      </c>
      <c r="E234" s="10" t="n">
        <v>13050</v>
      </c>
      <c r="G234" t="inlineStr">
        <is>
          <t>Credit purchases from Sunrise Supplies for Sep-2025 on 30-day terms; input GST @18%</t>
        </is>
      </c>
    </row>
    <row r="235">
      <c r="A235" s="13" t="n">
        <v>45919</v>
      </c>
      <c r="B235" t="inlineStr">
        <is>
          <t>JV-084</t>
        </is>
      </c>
      <c r="C235" t="n">
        <v>2010</v>
      </c>
      <c r="D235" t="inlineStr">
        <is>
          <t>Accounts Payable</t>
        </is>
      </c>
      <c r="F235" s="10" t="n">
        <v>171100</v>
      </c>
      <c r="G235" t="inlineStr">
        <is>
          <t>Credit purchases from Sunrise Supplies for Sep-2025 on 30-day terms; input GST @18%</t>
        </is>
      </c>
    </row>
    <row r="236">
      <c r="A236" s="13" t="n">
        <v>45920</v>
      </c>
      <c r="B236" t="inlineStr">
        <is>
          <t>JV-085</t>
        </is>
      </c>
      <c r="C236" t="n">
        <v>5060</v>
      </c>
      <c r="D236" t="inlineStr">
        <is>
          <t>Packaging</t>
        </is>
      </c>
      <c r="E236" s="10" t="n">
        <v>11000</v>
      </c>
      <c r="G236" t="inlineStr">
        <is>
          <t>Boxes, bags and labels bought in cash for Sep-2025</t>
        </is>
      </c>
    </row>
    <row r="237">
      <c r="A237" s="13" t="n">
        <v>45920</v>
      </c>
      <c r="B237" t="inlineStr">
        <is>
          <t>JV-085</t>
        </is>
      </c>
      <c r="C237" t="n">
        <v>1010</v>
      </c>
      <c r="D237" t="inlineStr">
        <is>
          <t>Cash</t>
        </is>
      </c>
      <c r="F237" s="10" t="n">
        <v>11000</v>
      </c>
      <c r="G237" t="inlineStr">
        <is>
          <t>Boxes, bags and labels bought in cash for Sep-2025</t>
        </is>
      </c>
    </row>
    <row r="238">
      <c r="A238" s="13" t="n">
        <v>45922</v>
      </c>
      <c r="B238" t="inlineStr">
        <is>
          <t>JV-086</t>
        </is>
      </c>
      <c r="C238" t="n">
        <v>1020</v>
      </c>
      <c r="D238" t="inlineStr">
        <is>
          <t>Bank</t>
        </is>
      </c>
      <c r="E238" s="10" t="n">
        <v>342200</v>
      </c>
      <c r="G238" t="inlineStr">
        <is>
          <t>Collection from cafe customers against Aug-2025 invoices</t>
        </is>
      </c>
    </row>
    <row r="239">
      <c r="A239" s="13" t="n">
        <v>45922</v>
      </c>
      <c r="B239" t="inlineStr">
        <is>
          <t>JV-086</t>
        </is>
      </c>
      <c r="C239" t="n">
        <v>1030</v>
      </c>
      <c r="D239" t="inlineStr">
        <is>
          <t>Accounts Receivable</t>
        </is>
      </c>
      <c r="F239" s="10" t="n">
        <v>342200</v>
      </c>
      <c r="G239" t="inlineStr">
        <is>
          <t>Collection from cafe customers against Aug-2025 invoices</t>
        </is>
      </c>
    </row>
    <row r="240">
      <c r="A240" s="13" t="n">
        <v>45924</v>
      </c>
      <c r="B240" t="inlineStr">
        <is>
          <t>JV-087</t>
        </is>
      </c>
      <c r="C240" t="n">
        <v>1020</v>
      </c>
      <c r="D240" t="inlineStr">
        <is>
          <t>Bank</t>
        </is>
      </c>
      <c r="E240" s="10" t="n">
        <v>59000</v>
      </c>
      <c r="G240" t="inlineStr">
        <is>
          <t>Advance received from M/s Sweet Tweets for the Diwali order (50,000 + GST)</t>
        </is>
      </c>
    </row>
    <row r="241">
      <c r="A241" s="13" t="n">
        <v>45924</v>
      </c>
      <c r="B241" t="inlineStr">
        <is>
          <t>JV-087</t>
        </is>
      </c>
      <c r="C241" t="n">
        <v>2050</v>
      </c>
      <c r="D241" t="inlineStr">
        <is>
          <t>Advance from Customer</t>
        </is>
      </c>
      <c r="F241" s="10" t="n">
        <v>59000</v>
      </c>
      <c r="G241" t="inlineStr">
        <is>
          <t>Advance received from M/s Sweet Tweets for the Diwali order (50,000 + GST)</t>
        </is>
      </c>
    </row>
    <row r="242">
      <c r="A242" s="13" t="n">
        <v>45925</v>
      </c>
      <c r="B242" t="inlineStr">
        <is>
          <t>JV-088</t>
        </is>
      </c>
      <c r="C242" t="n">
        <v>2010</v>
      </c>
      <c r="D242" t="inlineStr">
        <is>
          <t>Accounts Payable</t>
        </is>
      </c>
      <c r="E242" s="10" t="n">
        <v>153400</v>
      </c>
      <c r="G242" t="inlineStr">
        <is>
          <t>Payment to Sunrise Supplies against Aug-2025 purchases (input GST already availed)</t>
        </is>
      </c>
    </row>
    <row r="243">
      <c r="A243" s="13" t="n">
        <v>45925</v>
      </c>
      <c r="B243" t="inlineStr">
        <is>
          <t>JV-088</t>
        </is>
      </c>
      <c r="C243" t="n">
        <v>1020</v>
      </c>
      <c r="D243" t="inlineStr">
        <is>
          <t>Bank</t>
        </is>
      </c>
      <c r="F243" s="10" t="n">
        <v>153400</v>
      </c>
      <c r="G243" t="inlineStr">
        <is>
          <t>Payment to Sunrise Supplies against Aug-2025 purchases (input GST already availed)</t>
        </is>
      </c>
    </row>
    <row r="244">
      <c r="A244" s="13" t="n">
        <v>45926</v>
      </c>
      <c r="B244" t="inlineStr">
        <is>
          <t>JV-089</t>
        </is>
      </c>
      <c r="C244" t="n">
        <v>1030</v>
      </c>
      <c r="D244" t="inlineStr">
        <is>
          <t>Accounts Receivable</t>
        </is>
      </c>
      <c r="E244" s="10" t="n">
        <v>377600</v>
      </c>
      <c r="G244" t="inlineStr">
        <is>
          <t>Credit sales to cafe partners for Sep-2025 on 30-day terms; GST @18% split CGST 9% / SGST 9%</t>
        </is>
      </c>
    </row>
    <row r="245">
      <c r="A245" s="13" t="n">
        <v>45926</v>
      </c>
      <c r="B245" t="inlineStr">
        <is>
          <t>JV-089</t>
        </is>
      </c>
      <c r="C245" t="n">
        <v>4010</v>
      </c>
      <c r="D245" t="inlineStr">
        <is>
          <t>Sales</t>
        </is>
      </c>
      <c r="F245" s="10" t="n">
        <v>320000</v>
      </c>
      <c r="G245" t="inlineStr">
        <is>
          <t>Credit sales to cafe partners for Sep-2025 on 30-day terms; GST @18% split CGST 9% / SGST 9%</t>
        </is>
      </c>
    </row>
    <row r="246">
      <c r="A246" s="13" t="n">
        <v>45926</v>
      </c>
      <c r="B246" t="inlineStr">
        <is>
          <t>JV-089</t>
        </is>
      </c>
      <c r="C246" t="n">
        <v>2020</v>
      </c>
      <c r="D246" t="inlineStr">
        <is>
          <t>GST Output CGST</t>
        </is>
      </c>
      <c r="F246" s="10" t="n">
        <v>28800</v>
      </c>
      <c r="G246" t="inlineStr">
        <is>
          <t>Credit sales to cafe partners for Sep-2025 on 30-day terms; GST @18% split CGST 9% / SGST 9%</t>
        </is>
      </c>
    </row>
    <row r="247">
      <c r="A247" s="13" t="n">
        <v>45926</v>
      </c>
      <c r="B247" t="inlineStr">
        <is>
          <t>JV-089</t>
        </is>
      </c>
      <c r="C247" t="n">
        <v>2030</v>
      </c>
      <c r="D247" t="inlineStr">
        <is>
          <t>GST Output SGST</t>
        </is>
      </c>
      <c r="F247" s="10" t="n">
        <v>28800</v>
      </c>
      <c r="G247" t="inlineStr">
        <is>
          <t>Credit sales to cafe partners for Sep-2025 on 30-day terms; GST @18% split CGST 9% / SGST 9%</t>
        </is>
      </c>
    </row>
    <row r="248">
      <c r="A248" s="13" t="n">
        <v>45930</v>
      </c>
      <c r="B248" t="inlineStr">
        <is>
          <t>JV-090</t>
        </is>
      </c>
      <c r="C248" t="n">
        <v>5090</v>
      </c>
      <c r="D248" t="inlineStr">
        <is>
          <t>Depreciation Expense</t>
        </is>
      </c>
      <c r="E248" s="10" t="n">
        <v>12750</v>
      </c>
      <c r="G248" t="inlineStr">
        <is>
          <t>Depreciation on furniture &amp; equipment (SLM 10% p.a., charged quarterly)</t>
        </is>
      </c>
    </row>
    <row r="249">
      <c r="A249" s="13" t="n">
        <v>45930</v>
      </c>
      <c r="B249" t="inlineStr">
        <is>
          <t>JV-090</t>
        </is>
      </c>
      <c r="C249" t="n">
        <v>1060</v>
      </c>
      <c r="D249" t="inlineStr">
        <is>
          <t>Accumulated Depreciation</t>
        </is>
      </c>
      <c r="F249" s="10" t="n">
        <v>12750</v>
      </c>
      <c r="G249" t="inlineStr">
        <is>
          <t>Depreciation on furniture &amp; equipment (SLM 10% p.a., charged quarterly)</t>
        </is>
      </c>
    </row>
    <row r="250">
      <c r="A250" s="13" t="n">
        <v>45930</v>
      </c>
      <c r="B250" t="inlineStr">
        <is>
          <t>JV-091</t>
        </is>
      </c>
      <c r="C250" t="n">
        <v>5070</v>
      </c>
      <c r="D250" t="inlineStr">
        <is>
          <t>Bank Charges</t>
        </is>
      </c>
      <c r="E250" s="10" t="n">
        <v>750</v>
      </c>
      <c r="G250" t="inlineStr">
        <is>
          <t>Bank charges and SMS alert fees for the quarter</t>
        </is>
      </c>
    </row>
    <row r="251">
      <c r="A251" s="13" t="n">
        <v>45930</v>
      </c>
      <c r="B251" t="inlineStr">
        <is>
          <t>JV-091</t>
        </is>
      </c>
      <c r="C251" t="n">
        <v>1020</v>
      </c>
      <c r="D251" t="inlineStr">
        <is>
          <t>Bank</t>
        </is>
      </c>
      <c r="F251" s="10" t="n">
        <v>750</v>
      </c>
      <c r="G251" t="inlineStr">
        <is>
          <t>Bank charges and SMS alert fees for the quarter</t>
        </is>
      </c>
    </row>
    <row r="252">
      <c r="A252" s="13" t="n">
        <v>45930</v>
      </c>
      <c r="B252" t="inlineStr">
        <is>
          <t>JV-092</t>
        </is>
      </c>
      <c r="C252" t="n">
        <v>1010</v>
      </c>
      <c r="D252" t="inlineStr">
        <is>
          <t>Cash</t>
        </is>
      </c>
      <c r="E252" s="10" t="n">
        <v>181720</v>
      </c>
      <c r="G252" t="inlineStr">
        <is>
          <t>Cash counter sales 16th-30 Sep-2025; GST @18% split CGST 9% / SGST 9%</t>
        </is>
      </c>
    </row>
    <row r="253">
      <c r="A253" s="13" t="n">
        <v>45930</v>
      </c>
      <c r="B253" t="inlineStr">
        <is>
          <t>JV-092</t>
        </is>
      </c>
      <c r="C253" t="n">
        <v>4010</v>
      </c>
      <c r="D253" t="inlineStr">
        <is>
          <t>Sales</t>
        </is>
      </c>
      <c r="F253" s="10" t="n">
        <v>154000</v>
      </c>
      <c r="G253" t="inlineStr">
        <is>
          <t>Cash counter sales 16th-30 Sep-2025; GST @18% split CGST 9% / SGST 9%</t>
        </is>
      </c>
    </row>
    <row r="254">
      <c r="A254" s="13" t="n">
        <v>45930</v>
      </c>
      <c r="B254" t="inlineStr">
        <is>
          <t>JV-092</t>
        </is>
      </c>
      <c r="C254" t="n">
        <v>2020</v>
      </c>
      <c r="D254" t="inlineStr">
        <is>
          <t>GST Output CGST</t>
        </is>
      </c>
      <c r="F254" s="10" t="n">
        <v>13860</v>
      </c>
      <c r="G254" t="inlineStr">
        <is>
          <t>Cash counter sales 16th-30 Sep-2025; GST @18% split CGST 9% / SGST 9%</t>
        </is>
      </c>
    </row>
    <row r="255">
      <c r="A255" s="13" t="n">
        <v>45930</v>
      </c>
      <c r="B255" t="inlineStr">
        <is>
          <t>JV-092</t>
        </is>
      </c>
      <c r="C255" t="n">
        <v>2030</v>
      </c>
      <c r="D255" t="inlineStr">
        <is>
          <t>GST Output SGST</t>
        </is>
      </c>
      <c r="F255" s="10" t="n">
        <v>13860</v>
      </c>
      <c r="G255" t="inlineStr">
        <is>
          <t>Cash counter sales 16th-30 Sep-2025; GST @18% split CGST 9% / SGST 9%</t>
        </is>
      </c>
    </row>
    <row r="256">
      <c r="A256" s="13" t="n">
        <v>45930</v>
      </c>
      <c r="B256" t="inlineStr">
        <is>
          <t>JV-093</t>
        </is>
      </c>
      <c r="C256" t="n">
        <v>1020</v>
      </c>
      <c r="D256" t="inlineStr">
        <is>
          <t>Bank</t>
        </is>
      </c>
      <c r="E256" s="10" t="n">
        <v>140000</v>
      </c>
      <c r="G256" t="inlineStr">
        <is>
          <t>Cash sale proceeds of Sep-2025 deposited into the bank current account</t>
        </is>
      </c>
    </row>
    <row r="257">
      <c r="A257" s="13" t="n">
        <v>45930</v>
      </c>
      <c r="B257" t="inlineStr">
        <is>
          <t>JV-093</t>
        </is>
      </c>
      <c r="C257" t="n">
        <v>1010</v>
      </c>
      <c r="D257" t="inlineStr">
        <is>
          <t>Cash</t>
        </is>
      </c>
      <c r="F257" s="10" t="n">
        <v>140000</v>
      </c>
      <c r="G257" t="inlineStr">
        <is>
          <t>Cash sale proceeds of Sep-2025 deposited into the bank current account</t>
        </is>
      </c>
    </row>
    <row r="258">
      <c r="A258" s="13" t="n">
        <v>45935</v>
      </c>
      <c r="B258" t="inlineStr">
        <is>
          <t>JV-094</t>
        </is>
      </c>
      <c r="C258" t="n">
        <v>5020</v>
      </c>
      <c r="D258" t="inlineStr">
        <is>
          <t>Rent</t>
        </is>
      </c>
      <c r="E258" s="10" t="n">
        <v>35000</v>
      </c>
      <c r="G258" t="inlineStr">
        <is>
          <t>Shop and godown rent paid for Oct-2025</t>
        </is>
      </c>
    </row>
    <row r="259">
      <c r="A259" s="13" t="n">
        <v>45935</v>
      </c>
      <c r="B259" t="inlineStr">
        <is>
          <t>JV-094</t>
        </is>
      </c>
      <c r="C259" t="n">
        <v>1020</v>
      </c>
      <c r="D259" t="inlineStr">
        <is>
          <t>Bank</t>
        </is>
      </c>
      <c r="F259" s="10" t="n">
        <v>35000</v>
      </c>
      <c r="G259" t="inlineStr">
        <is>
          <t>Shop and godown rent paid for Oct-2025</t>
        </is>
      </c>
    </row>
    <row r="260">
      <c r="A260" s="13" t="n">
        <v>45935</v>
      </c>
      <c r="B260" t="inlineStr">
        <is>
          <t>JV-095</t>
        </is>
      </c>
      <c r="C260" t="n">
        <v>5080</v>
      </c>
      <c r="D260" t="inlineStr">
        <is>
          <t>Interest on Loan</t>
        </is>
      </c>
      <c r="E260" s="10" t="n">
        <v>3000</v>
      </c>
      <c r="G260" t="inlineStr">
        <is>
          <t>Loan EMI No. 5: principal 25,000 + interest 3,000 paid to bank</t>
        </is>
      </c>
    </row>
    <row r="261">
      <c r="A261" s="13" t="n">
        <v>45935</v>
      </c>
      <c r="B261" t="inlineStr">
        <is>
          <t>JV-095</t>
        </is>
      </c>
      <c r="C261" t="n">
        <v>2040</v>
      </c>
      <c r="D261" t="inlineStr">
        <is>
          <t>Loan</t>
        </is>
      </c>
      <c r="E261" s="10" t="n">
        <v>25000</v>
      </c>
      <c r="G261" t="inlineStr">
        <is>
          <t>Loan EMI No. 5: principal 25,000 + interest 3,000 paid to bank</t>
        </is>
      </c>
    </row>
    <row r="262">
      <c r="A262" s="13" t="n">
        <v>45935</v>
      </c>
      <c r="B262" t="inlineStr">
        <is>
          <t>JV-095</t>
        </is>
      </c>
      <c r="C262" t="n">
        <v>1020</v>
      </c>
      <c r="D262" t="inlineStr">
        <is>
          <t>Bank</t>
        </is>
      </c>
      <c r="F262" s="10" t="n">
        <v>28000</v>
      </c>
      <c r="G262" t="inlineStr">
        <is>
          <t>Loan EMI No. 5: principal 25,000 + interest 3,000 paid to bank</t>
        </is>
      </c>
    </row>
    <row r="263">
      <c r="A263" s="13" t="n">
        <v>45937</v>
      </c>
      <c r="B263" t="inlineStr">
        <is>
          <t>JV-096</t>
        </is>
      </c>
      <c r="C263" t="n">
        <v>5030</v>
      </c>
      <c r="D263" t="inlineStr">
        <is>
          <t>Salaries</t>
        </is>
      </c>
      <c r="E263" s="10" t="n">
        <v>105000</v>
      </c>
      <c r="G263" t="inlineStr">
        <is>
          <t>Salaries paid to 5 staff for Oct-2025</t>
        </is>
      </c>
    </row>
    <row r="264">
      <c r="A264" s="13" t="n">
        <v>45937</v>
      </c>
      <c r="B264" t="inlineStr">
        <is>
          <t>JV-096</t>
        </is>
      </c>
      <c r="C264" t="n">
        <v>1020</v>
      </c>
      <c r="D264" t="inlineStr">
        <is>
          <t>Bank</t>
        </is>
      </c>
      <c r="F264" s="10" t="n">
        <v>105000</v>
      </c>
      <c r="G264" t="inlineStr">
        <is>
          <t>Salaries paid to 5 staff for Oct-2025</t>
        </is>
      </c>
    </row>
    <row r="265">
      <c r="A265" s="13" t="n">
        <v>45938</v>
      </c>
      <c r="B265" t="inlineStr">
        <is>
          <t>JV-097</t>
        </is>
      </c>
      <c r="C265" t="n">
        <v>5120</v>
      </c>
      <c r="D265" t="inlineStr">
        <is>
          <t>Marketing</t>
        </is>
      </c>
      <c r="E265" s="10" t="n">
        <v>18000</v>
      </c>
      <c r="G265" t="inlineStr">
        <is>
          <t>Diwali campaign: flex banners and social media advertising</t>
        </is>
      </c>
    </row>
    <row r="266">
      <c r="A266" s="13" t="n">
        <v>45938</v>
      </c>
      <c r="B266" t="inlineStr">
        <is>
          <t>JV-097</t>
        </is>
      </c>
      <c r="C266" t="n">
        <v>1010</v>
      </c>
      <c r="D266" t="inlineStr">
        <is>
          <t>Cash</t>
        </is>
      </c>
      <c r="F266" s="10" t="n">
        <v>18000</v>
      </c>
      <c r="G266" t="inlineStr">
        <is>
          <t>Diwali campaign: flex banners and social media advertising</t>
        </is>
      </c>
    </row>
    <row r="267">
      <c r="A267" s="13" t="n">
        <v>45938</v>
      </c>
      <c r="B267" t="inlineStr">
        <is>
          <t>JV-098</t>
        </is>
      </c>
      <c r="C267" t="n">
        <v>5050</v>
      </c>
      <c r="D267" t="inlineStr">
        <is>
          <t>Internet</t>
        </is>
      </c>
      <c r="E267" s="10" t="n">
        <v>1800</v>
      </c>
      <c r="G267" t="inlineStr">
        <is>
          <t>Fibre internet bill for Oct-2025 paid in cash</t>
        </is>
      </c>
    </row>
    <row r="268">
      <c r="A268" s="13" t="n">
        <v>45938</v>
      </c>
      <c r="B268" t="inlineStr">
        <is>
          <t>JV-098</t>
        </is>
      </c>
      <c r="C268" t="n">
        <v>1010</v>
      </c>
      <c r="D268" t="inlineStr">
        <is>
          <t>Cash</t>
        </is>
      </c>
      <c r="F268" s="10" t="n">
        <v>1800</v>
      </c>
      <c r="G268" t="inlineStr">
        <is>
          <t>Fibre internet bill for Oct-2025 paid in cash</t>
        </is>
      </c>
    </row>
    <row r="269">
      <c r="A269" s="13" t="n">
        <v>45942</v>
      </c>
      <c r="B269" t="inlineStr">
        <is>
          <t>JV-099</t>
        </is>
      </c>
      <c r="C269" t="n">
        <v>5040</v>
      </c>
      <c r="D269" t="inlineStr">
        <is>
          <t>Electricity</t>
        </is>
      </c>
      <c r="E269" s="10" t="n">
        <v>7100</v>
      </c>
      <c r="G269" t="inlineStr">
        <is>
          <t>Electricity bill (ovens and AC) for Oct-2025</t>
        </is>
      </c>
    </row>
    <row r="270">
      <c r="A270" s="13" t="n">
        <v>45942</v>
      </c>
      <c r="B270" t="inlineStr">
        <is>
          <t>JV-099</t>
        </is>
      </c>
      <c r="C270" t="n">
        <v>1020</v>
      </c>
      <c r="D270" t="inlineStr">
        <is>
          <t>Bank</t>
        </is>
      </c>
      <c r="F270" s="10" t="n">
        <v>7100</v>
      </c>
      <c r="G270" t="inlineStr">
        <is>
          <t>Electricity bill (ovens and AC) for Oct-2025</t>
        </is>
      </c>
    </row>
    <row r="271">
      <c r="A271" s="13" t="n">
        <v>45945</v>
      </c>
      <c r="B271" t="inlineStr">
        <is>
          <t>JV-100</t>
        </is>
      </c>
      <c r="C271" t="n">
        <v>3020</v>
      </c>
      <c r="D271" t="inlineStr">
        <is>
          <t>Drawings</t>
        </is>
      </c>
      <c r="E271" s="10" t="n">
        <v>20000</v>
      </c>
      <c r="G271" t="inlineStr">
        <is>
          <t>Cash withdrawn by the owner for personal use (drawings)</t>
        </is>
      </c>
    </row>
    <row r="272">
      <c r="A272" s="13" t="n">
        <v>45945</v>
      </c>
      <c r="B272" t="inlineStr">
        <is>
          <t>JV-100</t>
        </is>
      </c>
      <c r="C272" t="n">
        <v>1010</v>
      </c>
      <c r="D272" t="inlineStr">
        <is>
          <t>Cash</t>
        </is>
      </c>
      <c r="F272" s="10" t="n">
        <v>20000</v>
      </c>
      <c r="G272" t="inlineStr">
        <is>
          <t>Cash withdrawn by the owner for personal use (drawings)</t>
        </is>
      </c>
    </row>
    <row r="273">
      <c r="A273" s="13" t="n">
        <v>45946</v>
      </c>
      <c r="B273" t="inlineStr">
        <is>
          <t>JV-101</t>
        </is>
      </c>
      <c r="C273" t="n">
        <v>1010</v>
      </c>
      <c r="D273" t="inlineStr">
        <is>
          <t>Cash</t>
        </is>
      </c>
      <c r="E273" s="10" t="n">
        <v>180540</v>
      </c>
      <c r="G273" t="inlineStr">
        <is>
          <t>Cash counter sales 1st-15th Oct-2025; GST @18% split CGST 9% / SGST 9%</t>
        </is>
      </c>
    </row>
    <row r="274">
      <c r="A274" s="13" t="n">
        <v>45946</v>
      </c>
      <c r="B274" t="inlineStr">
        <is>
          <t>JV-101</t>
        </is>
      </c>
      <c r="C274" t="n">
        <v>4010</v>
      </c>
      <c r="D274" t="inlineStr">
        <is>
          <t>Sales</t>
        </is>
      </c>
      <c r="F274" s="10" t="n">
        <v>153000</v>
      </c>
      <c r="G274" t="inlineStr">
        <is>
          <t>Cash counter sales 1st-15th Oct-2025; GST @18% split CGST 9% / SGST 9%</t>
        </is>
      </c>
    </row>
    <row r="275">
      <c r="A275" s="13" t="n">
        <v>45946</v>
      </c>
      <c r="B275" t="inlineStr">
        <is>
          <t>JV-101</t>
        </is>
      </c>
      <c r="C275" t="n">
        <v>2020</v>
      </c>
      <c r="D275" t="inlineStr">
        <is>
          <t>GST Output CGST</t>
        </is>
      </c>
      <c r="F275" s="10" t="n">
        <v>13770</v>
      </c>
      <c r="G275" t="inlineStr">
        <is>
          <t>Cash counter sales 1st-15th Oct-2025; GST @18% split CGST 9% / SGST 9%</t>
        </is>
      </c>
    </row>
    <row r="276">
      <c r="A276" s="13" t="n">
        <v>45946</v>
      </c>
      <c r="B276" t="inlineStr">
        <is>
          <t>JV-101</t>
        </is>
      </c>
      <c r="C276" t="n">
        <v>2030</v>
      </c>
      <c r="D276" t="inlineStr">
        <is>
          <t>GST Output SGST</t>
        </is>
      </c>
      <c r="F276" s="10" t="n">
        <v>13770</v>
      </c>
      <c r="G276" t="inlineStr">
        <is>
          <t>Cash counter sales 1st-15th Oct-2025; GST @18% split CGST 9% / SGST 9%</t>
        </is>
      </c>
    </row>
    <row r="277">
      <c r="A277" s="13" t="n">
        <v>45947</v>
      </c>
      <c r="B277" t="inlineStr">
        <is>
          <t>JV-102</t>
        </is>
      </c>
      <c r="C277" t="n">
        <v>5010</v>
      </c>
      <c r="D277" t="inlineStr">
        <is>
          <t>Purchases</t>
        </is>
      </c>
      <c r="E277" s="10" t="n">
        <v>130000</v>
      </c>
      <c r="G277" t="inlineStr">
        <is>
          <t>Cash purchases of flour, butter and eggs for Oct-2025, paid by UPI</t>
        </is>
      </c>
    </row>
    <row r="278">
      <c r="A278" s="13" t="n">
        <v>45947</v>
      </c>
      <c r="B278" t="inlineStr">
        <is>
          <t>JV-102</t>
        </is>
      </c>
      <c r="C278" t="n">
        <v>1070</v>
      </c>
      <c r="D278" t="inlineStr">
        <is>
          <t>GST Input CGST</t>
        </is>
      </c>
      <c r="E278" s="10" t="n">
        <v>11700</v>
      </c>
      <c r="G278" t="inlineStr">
        <is>
          <t>Cash purchases of flour, butter and eggs for Oct-2025, paid by UPI</t>
        </is>
      </c>
    </row>
    <row r="279">
      <c r="A279" s="13" t="n">
        <v>45947</v>
      </c>
      <c r="B279" t="inlineStr">
        <is>
          <t>JV-102</t>
        </is>
      </c>
      <c r="C279" t="n">
        <v>1080</v>
      </c>
      <c r="D279" t="inlineStr">
        <is>
          <t>GST Input SGST</t>
        </is>
      </c>
      <c r="E279" s="10" t="n">
        <v>11700</v>
      </c>
      <c r="G279" t="inlineStr">
        <is>
          <t>Cash purchases of flour, butter and eggs for Oct-2025, paid by UPI</t>
        </is>
      </c>
    </row>
    <row r="280">
      <c r="A280" s="13" t="n">
        <v>45947</v>
      </c>
      <c r="B280" t="inlineStr">
        <is>
          <t>JV-102</t>
        </is>
      </c>
      <c r="C280" t="n">
        <v>1010</v>
      </c>
      <c r="D280" t="inlineStr">
        <is>
          <t>Cash</t>
        </is>
      </c>
      <c r="F280" s="10" t="n">
        <v>153400</v>
      </c>
      <c r="G280" t="inlineStr">
        <is>
          <t>Cash purchases of flour, butter and eggs for Oct-2025, paid by UPI</t>
        </is>
      </c>
    </row>
    <row r="281">
      <c r="A281" s="13" t="n">
        <v>45949</v>
      </c>
      <c r="B281" t="inlineStr">
        <is>
          <t>JV-103</t>
        </is>
      </c>
      <c r="C281" t="n">
        <v>5010</v>
      </c>
      <c r="D281" t="inlineStr">
        <is>
          <t>Purchases</t>
        </is>
      </c>
      <c r="E281" s="10" t="n">
        <v>170000</v>
      </c>
      <c r="G281" t="inlineStr">
        <is>
          <t>Credit purchases from Sunrise Supplies for Oct-2025 on 30-day terms; input GST @18%</t>
        </is>
      </c>
    </row>
    <row r="282">
      <c r="A282" s="13" t="n">
        <v>45949</v>
      </c>
      <c r="B282" t="inlineStr">
        <is>
          <t>JV-103</t>
        </is>
      </c>
      <c r="C282" t="n">
        <v>1070</v>
      </c>
      <c r="D282" t="inlineStr">
        <is>
          <t>GST Input CGST</t>
        </is>
      </c>
      <c r="E282" s="10" t="n">
        <v>15300</v>
      </c>
      <c r="G282" t="inlineStr">
        <is>
          <t>Credit purchases from Sunrise Supplies for Oct-2025 on 30-day terms; input GST @18%</t>
        </is>
      </c>
    </row>
    <row r="283">
      <c r="A283" s="13" t="n">
        <v>45949</v>
      </c>
      <c r="B283" t="inlineStr">
        <is>
          <t>JV-103</t>
        </is>
      </c>
      <c r="C283" t="n">
        <v>1080</v>
      </c>
      <c r="D283" t="inlineStr">
        <is>
          <t>GST Input SGST</t>
        </is>
      </c>
      <c r="E283" s="10" t="n">
        <v>15300</v>
      </c>
      <c r="G283" t="inlineStr">
        <is>
          <t>Credit purchases from Sunrise Supplies for Oct-2025 on 30-day terms; input GST @18%</t>
        </is>
      </c>
    </row>
    <row r="284">
      <c r="A284" s="13" t="n">
        <v>45949</v>
      </c>
      <c r="B284" t="inlineStr">
        <is>
          <t>JV-103</t>
        </is>
      </c>
      <c r="C284" t="n">
        <v>2010</v>
      </c>
      <c r="D284" t="inlineStr">
        <is>
          <t>Accounts Payable</t>
        </is>
      </c>
      <c r="F284" s="10" t="n">
        <v>200600</v>
      </c>
      <c r="G284" t="inlineStr">
        <is>
          <t>Credit purchases from Sunrise Supplies for Oct-2025 on 30-day terms; input GST @18%</t>
        </is>
      </c>
    </row>
    <row r="285">
      <c r="A285" s="13" t="n">
        <v>45950</v>
      </c>
      <c r="B285" t="inlineStr">
        <is>
          <t>JV-104</t>
        </is>
      </c>
      <c r="C285" t="n">
        <v>5060</v>
      </c>
      <c r="D285" t="inlineStr">
        <is>
          <t>Packaging</t>
        </is>
      </c>
      <c r="E285" s="10" t="n">
        <v>14000</v>
      </c>
      <c r="G285" t="inlineStr">
        <is>
          <t>Boxes, bags and labels bought in cash for Oct-2025</t>
        </is>
      </c>
    </row>
    <row r="286">
      <c r="A286" s="13" t="n">
        <v>45950</v>
      </c>
      <c r="B286" t="inlineStr">
        <is>
          <t>JV-104</t>
        </is>
      </c>
      <c r="C286" t="n">
        <v>1010</v>
      </c>
      <c r="D286" t="inlineStr">
        <is>
          <t>Cash</t>
        </is>
      </c>
      <c r="F286" s="10" t="n">
        <v>14000</v>
      </c>
      <c r="G286" t="inlineStr">
        <is>
          <t>Boxes, bags and labels bought in cash for Oct-2025</t>
        </is>
      </c>
    </row>
    <row r="287">
      <c r="A287" s="13" t="n">
        <v>45951</v>
      </c>
      <c r="B287" t="inlineStr">
        <is>
          <t>JV-105</t>
        </is>
      </c>
      <c r="C287" t="n">
        <v>2020</v>
      </c>
      <c r="D287" t="inlineStr">
        <is>
          <t>GST Output CGST</t>
        </is>
      </c>
      <c r="E287" s="10" t="n">
        <v>150300</v>
      </c>
      <c r="G287" t="inlineStr">
        <is>
          <t>GST return for Jul-Sep 2025: output tax set off against input credit, net 1,74,600 paid to bank</t>
        </is>
      </c>
    </row>
    <row r="288">
      <c r="A288" s="13" t="n">
        <v>45951</v>
      </c>
      <c r="B288" t="inlineStr">
        <is>
          <t>JV-105</t>
        </is>
      </c>
      <c r="C288" t="n">
        <v>2030</v>
      </c>
      <c r="D288" t="inlineStr">
        <is>
          <t>GST Output SGST</t>
        </is>
      </c>
      <c r="E288" s="10" t="n">
        <v>150300</v>
      </c>
      <c r="G288" t="inlineStr">
        <is>
          <t>GST return for Jul-Sep 2025: output tax set off against input credit, net 1,74,600 paid to bank</t>
        </is>
      </c>
    </row>
    <row r="289">
      <c r="A289" s="13" t="n">
        <v>45951</v>
      </c>
      <c r="B289" t="inlineStr">
        <is>
          <t>JV-105</t>
        </is>
      </c>
      <c r="C289" t="n">
        <v>1070</v>
      </c>
      <c r="D289" t="inlineStr">
        <is>
          <t>GST Input CGST</t>
        </is>
      </c>
      <c r="F289" s="10" t="n">
        <v>63000</v>
      </c>
      <c r="G289" t="inlineStr">
        <is>
          <t>GST return for Jul-Sep 2025: output tax set off against input credit, net 1,74,600 paid to bank</t>
        </is>
      </c>
    </row>
    <row r="290">
      <c r="A290" s="13" t="n">
        <v>45951</v>
      </c>
      <c r="B290" t="inlineStr">
        <is>
          <t>JV-105</t>
        </is>
      </c>
      <c r="C290" t="n">
        <v>1080</v>
      </c>
      <c r="D290" t="inlineStr">
        <is>
          <t>GST Input SGST</t>
        </is>
      </c>
      <c r="F290" s="10" t="n">
        <v>63000</v>
      </c>
      <c r="G290" t="inlineStr">
        <is>
          <t>GST return for Jul-Sep 2025: output tax set off against input credit, net 1,74,600 paid to bank</t>
        </is>
      </c>
    </row>
    <row r="291">
      <c r="A291" s="13" t="n">
        <v>45951</v>
      </c>
      <c r="B291" t="inlineStr">
        <is>
          <t>JV-105</t>
        </is>
      </c>
      <c r="C291" t="n">
        <v>1020</v>
      </c>
      <c r="D291" t="inlineStr">
        <is>
          <t>Bank</t>
        </is>
      </c>
      <c r="F291" s="10" t="n">
        <v>174600</v>
      </c>
      <c r="G291" t="inlineStr">
        <is>
          <t>GST return for Jul-Sep 2025: output tax set off against input credit, net 1,74,600 paid to bank</t>
        </is>
      </c>
    </row>
    <row r="292">
      <c r="A292" s="13" t="n">
        <v>45952</v>
      </c>
      <c r="B292" t="inlineStr">
        <is>
          <t>JV-106</t>
        </is>
      </c>
      <c r="C292" t="n">
        <v>1020</v>
      </c>
      <c r="D292" t="inlineStr">
        <is>
          <t>Bank</t>
        </is>
      </c>
      <c r="E292" s="10" t="n">
        <v>377600</v>
      </c>
      <c r="G292" t="inlineStr">
        <is>
          <t>Collection from cafe customers against Sep-2025 invoices</t>
        </is>
      </c>
    </row>
    <row r="293">
      <c r="A293" s="13" t="n">
        <v>45952</v>
      </c>
      <c r="B293" t="inlineStr">
        <is>
          <t>JV-106</t>
        </is>
      </c>
      <c r="C293" t="n">
        <v>1030</v>
      </c>
      <c r="D293" t="inlineStr">
        <is>
          <t>Accounts Receivable</t>
        </is>
      </c>
      <c r="F293" s="10" t="n">
        <v>377600</v>
      </c>
      <c r="G293" t="inlineStr">
        <is>
          <t>Collection from cafe customers against Sep-2025 invoices</t>
        </is>
      </c>
    </row>
    <row r="294">
      <c r="A294" s="13" t="n">
        <v>45955</v>
      </c>
      <c r="B294" t="inlineStr">
        <is>
          <t>JV-107</t>
        </is>
      </c>
      <c r="C294" t="n">
        <v>2010</v>
      </c>
      <c r="D294" t="inlineStr">
        <is>
          <t>Accounts Payable</t>
        </is>
      </c>
      <c r="E294" s="10" t="n">
        <v>171100</v>
      </c>
      <c r="G294" t="inlineStr">
        <is>
          <t>Payment to Sunrise Supplies against Sep-2025 purchases (input GST already availed)</t>
        </is>
      </c>
    </row>
    <row r="295">
      <c r="A295" s="13" t="n">
        <v>45955</v>
      </c>
      <c r="B295" t="inlineStr">
        <is>
          <t>JV-107</t>
        </is>
      </c>
      <c r="C295" t="n">
        <v>1020</v>
      </c>
      <c r="D295" t="inlineStr">
        <is>
          <t>Bank</t>
        </is>
      </c>
      <c r="F295" s="10" t="n">
        <v>171100</v>
      </c>
      <c r="G295" t="inlineStr">
        <is>
          <t>Payment to Sunrise Supplies against Sep-2025 purchases (input GST already availed)</t>
        </is>
      </c>
    </row>
    <row r="296">
      <c r="A296" s="13" t="n">
        <v>45956</v>
      </c>
      <c r="B296" t="inlineStr">
        <is>
          <t>JV-108</t>
        </is>
      </c>
      <c r="C296" t="n">
        <v>1030</v>
      </c>
      <c r="D296" t="inlineStr">
        <is>
          <t>Accounts Receivable</t>
        </is>
      </c>
      <c r="E296" s="10" t="n">
        <v>424800</v>
      </c>
      <c r="G296" t="inlineStr">
        <is>
          <t>Credit sales to cafe partners for Oct-2025 on 30-day terms; GST @18% split CGST 9% / SGST 9%</t>
        </is>
      </c>
    </row>
    <row r="297">
      <c r="A297" s="13" t="n">
        <v>45956</v>
      </c>
      <c r="B297" t="inlineStr">
        <is>
          <t>JV-108</t>
        </is>
      </c>
      <c r="C297" t="n">
        <v>4010</v>
      </c>
      <c r="D297" t="inlineStr">
        <is>
          <t>Sales</t>
        </is>
      </c>
      <c r="F297" s="10" t="n">
        <v>360000</v>
      </c>
      <c r="G297" t="inlineStr">
        <is>
          <t>Credit sales to cafe partners for Oct-2025 on 30-day terms; GST @18% split CGST 9% / SGST 9%</t>
        </is>
      </c>
    </row>
    <row r="298">
      <c r="A298" s="13" t="n">
        <v>45956</v>
      </c>
      <c r="B298" t="inlineStr">
        <is>
          <t>JV-108</t>
        </is>
      </c>
      <c r="C298" t="n">
        <v>2020</v>
      </c>
      <c r="D298" t="inlineStr">
        <is>
          <t>GST Output CGST</t>
        </is>
      </c>
      <c r="F298" s="10" t="n">
        <v>32400</v>
      </c>
      <c r="G298" t="inlineStr">
        <is>
          <t>Credit sales to cafe partners for Oct-2025 on 30-day terms; GST @18% split CGST 9% / SGST 9%</t>
        </is>
      </c>
    </row>
    <row r="299">
      <c r="A299" s="13" t="n">
        <v>45956</v>
      </c>
      <c r="B299" t="inlineStr">
        <is>
          <t>JV-108</t>
        </is>
      </c>
      <c r="C299" t="n">
        <v>2030</v>
      </c>
      <c r="D299" t="inlineStr">
        <is>
          <t>GST Output SGST</t>
        </is>
      </c>
      <c r="F299" s="10" t="n">
        <v>32400</v>
      </c>
      <c r="G299" t="inlineStr">
        <is>
          <t>Credit sales to cafe partners for Oct-2025 on 30-day terms; GST @18% split CGST 9% / SGST 9%</t>
        </is>
      </c>
    </row>
    <row r="300">
      <c r="A300" s="13" t="n">
        <v>45961</v>
      </c>
      <c r="B300" t="inlineStr">
        <is>
          <t>JV-109</t>
        </is>
      </c>
      <c r="C300" t="n">
        <v>1010</v>
      </c>
      <c r="D300" t="inlineStr">
        <is>
          <t>Cash</t>
        </is>
      </c>
      <c r="E300" s="10" t="n">
        <v>220660</v>
      </c>
      <c r="G300" t="inlineStr">
        <is>
          <t>Cash counter sales 16th-31 Oct-2025; GST @18% split CGST 9% / SGST 9%</t>
        </is>
      </c>
    </row>
    <row r="301">
      <c r="A301" s="13" t="n">
        <v>45961</v>
      </c>
      <c r="B301" t="inlineStr">
        <is>
          <t>JV-109</t>
        </is>
      </c>
      <c r="C301" t="n">
        <v>4010</v>
      </c>
      <c r="D301" t="inlineStr">
        <is>
          <t>Sales</t>
        </is>
      </c>
      <c r="F301" s="10" t="n">
        <v>187000</v>
      </c>
      <c r="G301" t="inlineStr">
        <is>
          <t>Cash counter sales 16th-31 Oct-2025; GST @18% split CGST 9% / SGST 9%</t>
        </is>
      </c>
    </row>
    <row r="302">
      <c r="A302" s="13" t="n">
        <v>45961</v>
      </c>
      <c r="B302" t="inlineStr">
        <is>
          <t>JV-109</t>
        </is>
      </c>
      <c r="C302" t="n">
        <v>2020</v>
      </c>
      <c r="D302" t="inlineStr">
        <is>
          <t>GST Output CGST</t>
        </is>
      </c>
      <c r="F302" s="10" t="n">
        <v>16830</v>
      </c>
      <c r="G302" t="inlineStr">
        <is>
          <t>Cash counter sales 16th-31 Oct-2025; GST @18% split CGST 9% / SGST 9%</t>
        </is>
      </c>
    </row>
    <row r="303">
      <c r="A303" s="13" t="n">
        <v>45961</v>
      </c>
      <c r="B303" t="inlineStr">
        <is>
          <t>JV-109</t>
        </is>
      </c>
      <c r="C303" t="n">
        <v>2030</v>
      </c>
      <c r="D303" t="inlineStr">
        <is>
          <t>GST Output SGST</t>
        </is>
      </c>
      <c r="F303" s="10" t="n">
        <v>16830</v>
      </c>
      <c r="G303" t="inlineStr">
        <is>
          <t>Cash counter sales 16th-31 Oct-2025; GST @18% split CGST 9% / SGST 9%</t>
        </is>
      </c>
    </row>
    <row r="304">
      <c r="A304" s="13" t="n">
        <v>45961</v>
      </c>
      <c r="B304" t="inlineStr">
        <is>
          <t>JV-110</t>
        </is>
      </c>
      <c r="C304" t="n">
        <v>1020</v>
      </c>
      <c r="D304" t="inlineStr">
        <is>
          <t>Bank</t>
        </is>
      </c>
      <c r="E304" s="10" t="n">
        <v>140000</v>
      </c>
      <c r="G304" t="inlineStr">
        <is>
          <t>Cash sale proceeds of Oct-2025 deposited into the bank current account</t>
        </is>
      </c>
    </row>
    <row r="305">
      <c r="A305" s="13" t="n">
        <v>45961</v>
      </c>
      <c r="B305" t="inlineStr">
        <is>
          <t>JV-110</t>
        </is>
      </c>
      <c r="C305" t="n">
        <v>1010</v>
      </c>
      <c r="D305" t="inlineStr">
        <is>
          <t>Cash</t>
        </is>
      </c>
      <c r="F305" s="10" t="n">
        <v>140000</v>
      </c>
      <c r="G305" t="inlineStr">
        <is>
          <t>Cash sale proceeds of Oct-2025 deposited into the bank current account</t>
        </is>
      </c>
    </row>
    <row r="306">
      <c r="A306" s="13" t="n">
        <v>45966</v>
      </c>
      <c r="B306" t="inlineStr">
        <is>
          <t>JV-111</t>
        </is>
      </c>
      <c r="C306" t="n">
        <v>5020</v>
      </c>
      <c r="D306" t="inlineStr">
        <is>
          <t>Rent</t>
        </is>
      </c>
      <c r="E306" s="10" t="n">
        <v>35000</v>
      </c>
      <c r="G306" t="inlineStr">
        <is>
          <t>Shop and godown rent paid for Nov-2025</t>
        </is>
      </c>
    </row>
    <row r="307">
      <c r="A307" s="13" t="n">
        <v>45966</v>
      </c>
      <c r="B307" t="inlineStr">
        <is>
          <t>JV-111</t>
        </is>
      </c>
      <c r="C307" t="n">
        <v>1020</v>
      </c>
      <c r="D307" t="inlineStr">
        <is>
          <t>Bank</t>
        </is>
      </c>
      <c r="F307" s="10" t="n">
        <v>35000</v>
      </c>
      <c r="G307" t="inlineStr">
        <is>
          <t>Shop and godown rent paid for Nov-2025</t>
        </is>
      </c>
    </row>
    <row r="308">
      <c r="A308" s="13" t="n">
        <v>45966</v>
      </c>
      <c r="B308" t="inlineStr">
        <is>
          <t>JV-112</t>
        </is>
      </c>
      <c r="C308" t="n">
        <v>5080</v>
      </c>
      <c r="D308" t="inlineStr">
        <is>
          <t>Interest on Loan</t>
        </is>
      </c>
      <c r="E308" s="10" t="n">
        <v>3000</v>
      </c>
      <c r="G308" t="inlineStr">
        <is>
          <t>Loan EMI No. 6: principal 25,000 + interest 3,000 paid to bank</t>
        </is>
      </c>
    </row>
    <row r="309">
      <c r="A309" s="13" t="n">
        <v>45966</v>
      </c>
      <c r="B309" t="inlineStr">
        <is>
          <t>JV-112</t>
        </is>
      </c>
      <c r="C309" t="n">
        <v>2040</v>
      </c>
      <c r="D309" t="inlineStr">
        <is>
          <t>Loan</t>
        </is>
      </c>
      <c r="E309" s="10" t="n">
        <v>25000</v>
      </c>
      <c r="G309" t="inlineStr">
        <is>
          <t>Loan EMI No. 6: principal 25,000 + interest 3,000 paid to bank</t>
        </is>
      </c>
    </row>
    <row r="310">
      <c r="A310" s="13" t="n">
        <v>45966</v>
      </c>
      <c r="B310" t="inlineStr">
        <is>
          <t>JV-112</t>
        </is>
      </c>
      <c r="C310" t="n">
        <v>1020</v>
      </c>
      <c r="D310" t="inlineStr">
        <is>
          <t>Bank</t>
        </is>
      </c>
      <c r="F310" s="10" t="n">
        <v>28000</v>
      </c>
      <c r="G310" t="inlineStr">
        <is>
          <t>Loan EMI No. 6: principal 25,000 + interest 3,000 paid to bank</t>
        </is>
      </c>
    </row>
    <row r="311">
      <c r="A311" s="13" t="n">
        <v>45968</v>
      </c>
      <c r="B311" t="inlineStr">
        <is>
          <t>JV-113</t>
        </is>
      </c>
      <c r="C311" t="n">
        <v>5030</v>
      </c>
      <c r="D311" t="inlineStr">
        <is>
          <t>Salaries</t>
        </is>
      </c>
      <c r="E311" s="10" t="n">
        <v>100000</v>
      </c>
      <c r="G311" t="inlineStr">
        <is>
          <t>Salaries paid to 5 staff for Nov-2025</t>
        </is>
      </c>
    </row>
    <row r="312">
      <c r="A312" s="13" t="n">
        <v>45968</v>
      </c>
      <c r="B312" t="inlineStr">
        <is>
          <t>JV-113</t>
        </is>
      </c>
      <c r="C312" t="n">
        <v>1020</v>
      </c>
      <c r="D312" t="inlineStr">
        <is>
          <t>Bank</t>
        </is>
      </c>
      <c r="F312" s="10" t="n">
        <v>100000</v>
      </c>
      <c r="G312" t="inlineStr">
        <is>
          <t>Salaries paid to 5 staff for Nov-2025</t>
        </is>
      </c>
    </row>
    <row r="313">
      <c r="A313" s="13" t="n">
        <v>45969</v>
      </c>
      <c r="B313" t="inlineStr">
        <is>
          <t>JV-114</t>
        </is>
      </c>
      <c r="C313" t="n">
        <v>5050</v>
      </c>
      <c r="D313" t="inlineStr">
        <is>
          <t>Internet</t>
        </is>
      </c>
      <c r="E313" s="10" t="n">
        <v>1800</v>
      </c>
      <c r="G313" t="inlineStr">
        <is>
          <t>Fibre internet bill for Nov-2025 paid in cash</t>
        </is>
      </c>
    </row>
    <row r="314">
      <c r="A314" s="13" t="n">
        <v>45969</v>
      </c>
      <c r="B314" t="inlineStr">
        <is>
          <t>JV-114</t>
        </is>
      </c>
      <c r="C314" t="n">
        <v>1010</v>
      </c>
      <c r="D314" t="inlineStr">
        <is>
          <t>Cash</t>
        </is>
      </c>
      <c r="F314" s="10" t="n">
        <v>1800</v>
      </c>
      <c r="G314" t="inlineStr">
        <is>
          <t>Fibre internet bill for Nov-2025 paid in cash</t>
        </is>
      </c>
    </row>
    <row r="315">
      <c r="A315" s="13" t="n">
        <v>45973</v>
      </c>
      <c r="B315" t="inlineStr">
        <is>
          <t>JV-115</t>
        </is>
      </c>
      <c r="C315" t="n">
        <v>5040</v>
      </c>
      <c r="D315" t="inlineStr">
        <is>
          <t>Electricity</t>
        </is>
      </c>
      <c r="E315" s="10" t="n">
        <v>6900</v>
      </c>
      <c r="G315" t="inlineStr">
        <is>
          <t>Electricity bill (ovens and AC) for Nov-2025</t>
        </is>
      </c>
    </row>
    <row r="316">
      <c r="A316" s="13" t="n">
        <v>45973</v>
      </c>
      <c r="B316" t="inlineStr">
        <is>
          <t>JV-115</t>
        </is>
      </c>
      <c r="C316" t="n">
        <v>1020</v>
      </c>
      <c r="D316" t="inlineStr">
        <is>
          <t>Bank</t>
        </is>
      </c>
      <c r="F316" s="10" t="n">
        <v>6900</v>
      </c>
      <c r="G316" t="inlineStr">
        <is>
          <t>Electricity bill (ovens and AC) for Nov-2025</t>
        </is>
      </c>
    </row>
    <row r="317">
      <c r="A317" s="13" t="n">
        <v>45977</v>
      </c>
      <c r="B317" t="inlineStr">
        <is>
          <t>JV-116</t>
        </is>
      </c>
      <c r="C317" t="n">
        <v>1010</v>
      </c>
      <c r="D317" t="inlineStr">
        <is>
          <t>Cash</t>
        </is>
      </c>
      <c r="E317" s="10" t="n">
        <v>169920</v>
      </c>
      <c r="G317" t="inlineStr">
        <is>
          <t>Cash counter sales 1st-15th Nov-2025; GST @18% split CGST 9% / SGST 9%</t>
        </is>
      </c>
    </row>
    <row r="318">
      <c r="A318" s="13" t="n">
        <v>45977</v>
      </c>
      <c r="B318" t="inlineStr">
        <is>
          <t>JV-116</t>
        </is>
      </c>
      <c r="C318" t="n">
        <v>4010</v>
      </c>
      <c r="D318" t="inlineStr">
        <is>
          <t>Sales</t>
        </is>
      </c>
      <c r="F318" s="10" t="n">
        <v>144000</v>
      </c>
      <c r="G318" t="inlineStr">
        <is>
          <t>Cash counter sales 1st-15th Nov-2025; GST @18% split CGST 9% / SGST 9%</t>
        </is>
      </c>
    </row>
    <row r="319">
      <c r="A319" s="13" t="n">
        <v>45977</v>
      </c>
      <c r="B319" t="inlineStr">
        <is>
          <t>JV-116</t>
        </is>
      </c>
      <c r="C319" t="n">
        <v>2020</v>
      </c>
      <c r="D319" t="inlineStr">
        <is>
          <t>GST Output CGST</t>
        </is>
      </c>
      <c r="F319" s="10" t="n">
        <v>12960</v>
      </c>
      <c r="G319" t="inlineStr">
        <is>
          <t>Cash counter sales 1st-15th Nov-2025; GST @18% split CGST 9% / SGST 9%</t>
        </is>
      </c>
    </row>
    <row r="320">
      <c r="A320" s="13" t="n">
        <v>45977</v>
      </c>
      <c r="B320" t="inlineStr">
        <is>
          <t>JV-116</t>
        </is>
      </c>
      <c r="C320" t="n">
        <v>2030</v>
      </c>
      <c r="D320" t="inlineStr">
        <is>
          <t>GST Output SGST</t>
        </is>
      </c>
      <c r="F320" s="10" t="n">
        <v>12960</v>
      </c>
      <c r="G320" t="inlineStr">
        <is>
          <t>Cash counter sales 1st-15th Nov-2025; GST @18% split CGST 9% / SGST 9%</t>
        </is>
      </c>
    </row>
    <row r="321">
      <c r="A321" s="13" t="n">
        <v>45978</v>
      </c>
      <c r="B321" t="inlineStr">
        <is>
          <t>JV-117</t>
        </is>
      </c>
      <c r="C321" t="n">
        <v>5010</v>
      </c>
      <c r="D321" t="inlineStr">
        <is>
          <t>Purchases</t>
        </is>
      </c>
      <c r="E321" s="10" t="n">
        <v>120000</v>
      </c>
      <c r="G321" t="inlineStr">
        <is>
          <t>Cash purchases of flour, butter and eggs for Nov-2025, paid by UPI</t>
        </is>
      </c>
    </row>
    <row r="322">
      <c r="A322" s="13" t="n">
        <v>45978</v>
      </c>
      <c r="B322" t="inlineStr">
        <is>
          <t>JV-117</t>
        </is>
      </c>
      <c r="C322" t="n">
        <v>1070</v>
      </c>
      <c r="D322" t="inlineStr">
        <is>
          <t>GST Input CGST</t>
        </is>
      </c>
      <c r="E322" s="10" t="n">
        <v>10800</v>
      </c>
      <c r="G322" t="inlineStr">
        <is>
          <t>Cash purchases of flour, butter and eggs for Nov-2025, paid by UPI</t>
        </is>
      </c>
    </row>
    <row r="323">
      <c r="A323" s="13" t="n">
        <v>45978</v>
      </c>
      <c r="B323" t="inlineStr">
        <is>
          <t>JV-117</t>
        </is>
      </c>
      <c r="C323" t="n">
        <v>1080</v>
      </c>
      <c r="D323" t="inlineStr">
        <is>
          <t>GST Input SGST</t>
        </is>
      </c>
      <c r="E323" s="10" t="n">
        <v>10800</v>
      </c>
      <c r="G323" t="inlineStr">
        <is>
          <t>Cash purchases of flour, butter and eggs for Nov-2025, paid by UPI</t>
        </is>
      </c>
    </row>
    <row r="324">
      <c r="A324" s="13" t="n">
        <v>45978</v>
      </c>
      <c r="B324" t="inlineStr">
        <is>
          <t>JV-117</t>
        </is>
      </c>
      <c r="C324" t="n">
        <v>1010</v>
      </c>
      <c r="D324" t="inlineStr">
        <is>
          <t>Cash</t>
        </is>
      </c>
      <c r="F324" s="10" t="n">
        <v>141600</v>
      </c>
      <c r="G324" t="inlineStr">
        <is>
          <t>Cash purchases of flour, butter and eggs for Nov-2025, paid by UPI</t>
        </is>
      </c>
    </row>
    <row r="325">
      <c r="A325" s="13" t="n">
        <v>45980</v>
      </c>
      <c r="B325" t="inlineStr">
        <is>
          <t>JV-118</t>
        </is>
      </c>
      <c r="C325" t="n">
        <v>5010</v>
      </c>
      <c r="D325" t="inlineStr">
        <is>
          <t>Purchases</t>
        </is>
      </c>
      <c r="E325" s="10" t="n">
        <v>155000</v>
      </c>
      <c r="G325" t="inlineStr">
        <is>
          <t>Credit purchases from Sunrise Supplies for Nov-2025 on 30-day terms; input GST @18%</t>
        </is>
      </c>
    </row>
    <row r="326">
      <c r="A326" s="13" t="n">
        <v>45980</v>
      </c>
      <c r="B326" t="inlineStr">
        <is>
          <t>JV-118</t>
        </is>
      </c>
      <c r="C326" t="n">
        <v>1070</v>
      </c>
      <c r="D326" t="inlineStr">
        <is>
          <t>GST Input CGST</t>
        </is>
      </c>
      <c r="E326" s="10" t="n">
        <v>13950</v>
      </c>
      <c r="G326" t="inlineStr">
        <is>
          <t>Credit purchases from Sunrise Supplies for Nov-2025 on 30-day terms; input GST @18%</t>
        </is>
      </c>
    </row>
    <row r="327">
      <c r="A327" s="13" t="n">
        <v>45980</v>
      </c>
      <c r="B327" t="inlineStr">
        <is>
          <t>JV-118</t>
        </is>
      </c>
      <c r="C327" t="n">
        <v>1080</v>
      </c>
      <c r="D327" t="inlineStr">
        <is>
          <t>GST Input SGST</t>
        </is>
      </c>
      <c r="E327" s="10" t="n">
        <v>13950</v>
      </c>
      <c r="G327" t="inlineStr">
        <is>
          <t>Credit purchases from Sunrise Supplies for Nov-2025 on 30-day terms; input GST @18%</t>
        </is>
      </c>
    </row>
    <row r="328">
      <c r="A328" s="13" t="n">
        <v>45980</v>
      </c>
      <c r="B328" t="inlineStr">
        <is>
          <t>JV-118</t>
        </is>
      </c>
      <c r="C328" t="n">
        <v>2010</v>
      </c>
      <c r="D328" t="inlineStr">
        <is>
          <t>Accounts Payable</t>
        </is>
      </c>
      <c r="F328" s="10" t="n">
        <v>182900</v>
      </c>
      <c r="G328" t="inlineStr">
        <is>
          <t>Credit purchases from Sunrise Supplies for Nov-2025 on 30-day terms; input GST @18%</t>
        </is>
      </c>
    </row>
    <row r="329">
      <c r="A329" s="13" t="n">
        <v>45981</v>
      </c>
      <c r="B329" t="inlineStr">
        <is>
          <t>JV-119</t>
        </is>
      </c>
      <c r="C329" t="n">
        <v>5100</v>
      </c>
      <c r="D329" t="inlineStr">
        <is>
          <t>Bad Debts</t>
        </is>
      </c>
      <c r="E329" s="10" t="n">
        <v>14160</v>
      </c>
      <c r="G329" t="inlineStr">
        <is>
          <t>Bad debt of M/s Corner Cafe written off (invoice 12,000 + GST 2,160)</t>
        </is>
      </c>
    </row>
    <row r="330">
      <c r="A330" s="13" t="n">
        <v>45981</v>
      </c>
      <c r="B330" t="inlineStr">
        <is>
          <t>JV-119</t>
        </is>
      </c>
      <c r="C330" t="n">
        <v>1030</v>
      </c>
      <c r="D330" t="inlineStr">
        <is>
          <t>Accounts Receivable</t>
        </is>
      </c>
      <c r="F330" s="10" t="n">
        <v>14160</v>
      </c>
      <c r="G330" t="inlineStr">
        <is>
          <t>Bad debt of M/s Corner Cafe written off (invoice 12,000 + GST 2,160)</t>
        </is>
      </c>
    </row>
    <row r="331">
      <c r="A331" s="13" t="n">
        <v>45981</v>
      </c>
      <c r="B331" t="inlineStr">
        <is>
          <t>JV-120</t>
        </is>
      </c>
      <c r="C331" t="n">
        <v>5060</v>
      </c>
      <c r="D331" t="inlineStr">
        <is>
          <t>Packaging</t>
        </is>
      </c>
      <c r="E331" s="10" t="n">
        <v>13000</v>
      </c>
      <c r="G331" t="inlineStr">
        <is>
          <t>Boxes, bags and labels bought in cash for Nov-2025</t>
        </is>
      </c>
    </row>
    <row r="332">
      <c r="A332" s="13" t="n">
        <v>45981</v>
      </c>
      <c r="B332" t="inlineStr">
        <is>
          <t>JV-120</t>
        </is>
      </c>
      <c r="C332" t="n">
        <v>1010</v>
      </c>
      <c r="D332" t="inlineStr">
        <is>
          <t>Cash</t>
        </is>
      </c>
      <c r="F332" s="10" t="n">
        <v>13000</v>
      </c>
      <c r="G332" t="inlineStr">
        <is>
          <t>Boxes, bags and labels bought in cash for Nov-2025</t>
        </is>
      </c>
    </row>
    <row r="333">
      <c r="A333" s="13" t="n">
        <v>45983</v>
      </c>
      <c r="B333" t="inlineStr">
        <is>
          <t>JV-121</t>
        </is>
      </c>
      <c r="C333" t="n">
        <v>1020</v>
      </c>
      <c r="D333" t="inlineStr">
        <is>
          <t>Bank</t>
        </is>
      </c>
      <c r="E333" s="10" t="n">
        <v>410640</v>
      </c>
      <c r="G333" t="inlineStr">
        <is>
          <t>Collection from cafe customers against Oct-2025 invoices after writing off bad debt of 14,160</t>
        </is>
      </c>
    </row>
    <row r="334">
      <c r="A334" s="13" t="n">
        <v>45983</v>
      </c>
      <c r="B334" t="inlineStr">
        <is>
          <t>JV-121</t>
        </is>
      </c>
      <c r="C334" t="n">
        <v>1030</v>
      </c>
      <c r="D334" t="inlineStr">
        <is>
          <t>Accounts Receivable</t>
        </is>
      </c>
      <c r="F334" s="10" t="n">
        <v>410640</v>
      </c>
      <c r="G334" t="inlineStr">
        <is>
          <t>Collection from cafe customers against Oct-2025 invoices after writing off bad debt of 14,160</t>
        </is>
      </c>
    </row>
    <row r="335">
      <c r="A335" s="13" t="n">
        <v>45986</v>
      </c>
      <c r="B335" t="inlineStr">
        <is>
          <t>JV-122</t>
        </is>
      </c>
      <c r="C335" t="n">
        <v>2010</v>
      </c>
      <c r="D335" t="inlineStr">
        <is>
          <t>Accounts Payable</t>
        </is>
      </c>
      <c r="E335" s="10" t="n">
        <v>200600</v>
      </c>
      <c r="G335" t="inlineStr">
        <is>
          <t>Payment to Sunrise Supplies against Oct-2025 purchases (input GST already availed)</t>
        </is>
      </c>
    </row>
    <row r="336">
      <c r="A336" s="13" t="n">
        <v>45986</v>
      </c>
      <c r="B336" t="inlineStr">
        <is>
          <t>JV-122</t>
        </is>
      </c>
      <c r="C336" t="n">
        <v>1020</v>
      </c>
      <c r="D336" t="inlineStr">
        <is>
          <t>Bank</t>
        </is>
      </c>
      <c r="F336" s="10" t="n">
        <v>200600</v>
      </c>
      <c r="G336" t="inlineStr">
        <is>
          <t>Payment to Sunrise Supplies against Oct-2025 purchases (input GST already availed)</t>
        </is>
      </c>
    </row>
    <row r="337">
      <c r="A337" s="13" t="n">
        <v>45987</v>
      </c>
      <c r="B337" t="inlineStr">
        <is>
          <t>JV-123</t>
        </is>
      </c>
      <c r="C337" t="n">
        <v>1030</v>
      </c>
      <c r="D337" t="inlineStr">
        <is>
          <t>Accounts Receivable</t>
        </is>
      </c>
      <c r="E337" s="10" t="n">
        <v>389400</v>
      </c>
      <c r="G337" t="inlineStr">
        <is>
          <t>Credit sales to cafe partners for Nov-2025 on 30-day terms; GST @18% split CGST 9% / SGST 9%</t>
        </is>
      </c>
    </row>
    <row r="338">
      <c r="A338" s="13" t="n">
        <v>45987</v>
      </c>
      <c r="B338" t="inlineStr">
        <is>
          <t>JV-123</t>
        </is>
      </c>
      <c r="C338" t="n">
        <v>4010</v>
      </c>
      <c r="D338" t="inlineStr">
        <is>
          <t>Sales</t>
        </is>
      </c>
      <c r="F338" s="10" t="n">
        <v>330000</v>
      </c>
      <c r="G338" t="inlineStr">
        <is>
          <t>Credit sales to cafe partners for Nov-2025 on 30-day terms; GST @18% split CGST 9% / SGST 9%</t>
        </is>
      </c>
    </row>
    <row r="339">
      <c r="A339" s="13" t="n">
        <v>45987</v>
      </c>
      <c r="B339" t="inlineStr">
        <is>
          <t>JV-123</t>
        </is>
      </c>
      <c r="C339" t="n">
        <v>2020</v>
      </c>
      <c r="D339" t="inlineStr">
        <is>
          <t>GST Output CGST</t>
        </is>
      </c>
      <c r="F339" s="10" t="n">
        <v>29700</v>
      </c>
      <c r="G339" t="inlineStr">
        <is>
          <t>Credit sales to cafe partners for Nov-2025 on 30-day terms; GST @18% split CGST 9% / SGST 9%</t>
        </is>
      </c>
    </row>
    <row r="340">
      <c r="A340" s="13" t="n">
        <v>45987</v>
      </c>
      <c r="B340" t="inlineStr">
        <is>
          <t>JV-123</t>
        </is>
      </c>
      <c r="C340" t="n">
        <v>2030</v>
      </c>
      <c r="D340" t="inlineStr">
        <is>
          <t>GST Output SGST</t>
        </is>
      </c>
      <c r="F340" s="10" t="n">
        <v>29700</v>
      </c>
      <c r="G340" t="inlineStr">
        <is>
          <t>Credit sales to cafe partners for Nov-2025 on 30-day terms; GST @18% split CGST 9% / SGST 9%</t>
        </is>
      </c>
    </row>
    <row r="341">
      <c r="A341" s="13" t="n">
        <v>45991</v>
      </c>
      <c r="B341" t="inlineStr">
        <is>
          <t>JV-124</t>
        </is>
      </c>
      <c r="C341" t="n">
        <v>1010</v>
      </c>
      <c r="D341" t="inlineStr">
        <is>
          <t>Cash</t>
        </is>
      </c>
      <c r="E341" s="10" t="n">
        <v>207680</v>
      </c>
      <c r="G341" t="inlineStr">
        <is>
          <t>Cash counter sales 16th-30 Nov-2025; GST @18% split CGST 9% / SGST 9%</t>
        </is>
      </c>
    </row>
    <row r="342">
      <c r="A342" s="13" t="n">
        <v>45991</v>
      </c>
      <c r="B342" t="inlineStr">
        <is>
          <t>JV-124</t>
        </is>
      </c>
      <c r="C342" t="n">
        <v>4010</v>
      </c>
      <c r="D342" t="inlineStr">
        <is>
          <t>Sales</t>
        </is>
      </c>
      <c r="F342" s="10" t="n">
        <v>176000</v>
      </c>
      <c r="G342" t="inlineStr">
        <is>
          <t>Cash counter sales 16th-30 Nov-2025; GST @18% split CGST 9% / SGST 9%</t>
        </is>
      </c>
    </row>
    <row r="343">
      <c r="A343" s="13" t="n">
        <v>45991</v>
      </c>
      <c r="B343" t="inlineStr">
        <is>
          <t>JV-124</t>
        </is>
      </c>
      <c r="C343" t="n">
        <v>2020</v>
      </c>
      <c r="D343" t="inlineStr">
        <is>
          <t>GST Output CGST</t>
        </is>
      </c>
      <c r="F343" s="10" t="n">
        <v>15840</v>
      </c>
      <c r="G343" t="inlineStr">
        <is>
          <t>Cash counter sales 16th-30 Nov-2025; GST @18% split CGST 9% / SGST 9%</t>
        </is>
      </c>
    </row>
    <row r="344">
      <c r="A344" s="13" t="n">
        <v>45991</v>
      </c>
      <c r="B344" t="inlineStr">
        <is>
          <t>JV-124</t>
        </is>
      </c>
      <c r="C344" t="n">
        <v>2030</v>
      </c>
      <c r="D344" t="inlineStr">
        <is>
          <t>GST Output SGST</t>
        </is>
      </c>
      <c r="F344" s="10" t="n">
        <v>15840</v>
      </c>
      <c r="G344" t="inlineStr">
        <is>
          <t>Cash counter sales 16th-30 Nov-2025; GST @18% split CGST 9% / SGST 9%</t>
        </is>
      </c>
    </row>
    <row r="345">
      <c r="A345" s="13" t="n">
        <v>45991</v>
      </c>
      <c r="B345" t="inlineStr">
        <is>
          <t>JV-125</t>
        </is>
      </c>
      <c r="C345" t="n">
        <v>1020</v>
      </c>
      <c r="D345" t="inlineStr">
        <is>
          <t>Bank</t>
        </is>
      </c>
      <c r="E345" s="10" t="n">
        <v>140000</v>
      </c>
      <c r="G345" t="inlineStr">
        <is>
          <t>Cash sale proceeds of Nov-2025 deposited into the bank current account</t>
        </is>
      </c>
    </row>
    <row r="346">
      <c r="A346" s="13" t="n">
        <v>45991</v>
      </c>
      <c r="B346" t="inlineStr">
        <is>
          <t>JV-125</t>
        </is>
      </c>
      <c r="C346" t="n">
        <v>1010</v>
      </c>
      <c r="D346" t="inlineStr">
        <is>
          <t>Cash</t>
        </is>
      </c>
      <c r="F346" s="10" t="n">
        <v>140000</v>
      </c>
      <c r="G346" t="inlineStr">
        <is>
          <t>Cash sale proceeds of Nov-2025 deposited into the bank current account</t>
        </is>
      </c>
    </row>
    <row r="347">
      <c r="A347" s="13" t="n">
        <v>45996</v>
      </c>
      <c r="B347" t="inlineStr">
        <is>
          <t>JV-126</t>
        </is>
      </c>
      <c r="C347" t="n">
        <v>5120</v>
      </c>
      <c r="D347" t="inlineStr">
        <is>
          <t>Marketing</t>
        </is>
      </c>
      <c r="E347" s="10" t="n">
        <v>10000</v>
      </c>
      <c r="G347" t="inlineStr">
        <is>
          <t>Christmas and New Year counter promotions</t>
        </is>
      </c>
    </row>
    <row r="348">
      <c r="A348" s="13" t="n">
        <v>45996</v>
      </c>
      <c r="B348" t="inlineStr">
        <is>
          <t>JV-126</t>
        </is>
      </c>
      <c r="C348" t="n">
        <v>1010</v>
      </c>
      <c r="D348" t="inlineStr">
        <is>
          <t>Cash</t>
        </is>
      </c>
      <c r="F348" s="10" t="n">
        <v>10000</v>
      </c>
      <c r="G348" t="inlineStr">
        <is>
          <t>Christmas and New Year counter promotions</t>
        </is>
      </c>
    </row>
    <row r="349">
      <c r="A349" s="13" t="n">
        <v>45996</v>
      </c>
      <c r="B349" t="inlineStr">
        <is>
          <t>JV-127</t>
        </is>
      </c>
      <c r="C349" t="n">
        <v>5020</v>
      </c>
      <c r="D349" t="inlineStr">
        <is>
          <t>Rent</t>
        </is>
      </c>
      <c r="E349" s="10" t="n">
        <v>35000</v>
      </c>
      <c r="G349" t="inlineStr">
        <is>
          <t>Shop and godown rent paid for Dec-2025</t>
        </is>
      </c>
    </row>
    <row r="350">
      <c r="A350" s="13" t="n">
        <v>45996</v>
      </c>
      <c r="B350" t="inlineStr">
        <is>
          <t>JV-127</t>
        </is>
      </c>
      <c r="C350" t="n">
        <v>1020</v>
      </c>
      <c r="D350" t="inlineStr">
        <is>
          <t>Bank</t>
        </is>
      </c>
      <c r="F350" s="10" t="n">
        <v>35000</v>
      </c>
      <c r="G350" t="inlineStr">
        <is>
          <t>Shop and godown rent paid for Dec-2025</t>
        </is>
      </c>
    </row>
    <row r="351">
      <c r="A351" s="13" t="n">
        <v>45996</v>
      </c>
      <c r="B351" t="inlineStr">
        <is>
          <t>JV-128</t>
        </is>
      </c>
      <c r="C351" t="n">
        <v>5080</v>
      </c>
      <c r="D351" t="inlineStr">
        <is>
          <t>Interest on Loan</t>
        </is>
      </c>
      <c r="E351" s="10" t="n">
        <v>3000</v>
      </c>
      <c r="G351" t="inlineStr">
        <is>
          <t>Loan EMI No. 7: principal 25,000 + interest 3,000 paid to bank</t>
        </is>
      </c>
    </row>
    <row r="352">
      <c r="A352" s="13" t="n">
        <v>45996</v>
      </c>
      <c r="B352" t="inlineStr">
        <is>
          <t>JV-128</t>
        </is>
      </c>
      <c r="C352" t="n">
        <v>2040</v>
      </c>
      <c r="D352" t="inlineStr">
        <is>
          <t>Loan</t>
        </is>
      </c>
      <c r="E352" s="10" t="n">
        <v>25000</v>
      </c>
      <c r="G352" t="inlineStr">
        <is>
          <t>Loan EMI No. 7: principal 25,000 + interest 3,000 paid to bank</t>
        </is>
      </c>
    </row>
    <row r="353">
      <c r="A353" s="13" t="n">
        <v>45996</v>
      </c>
      <c r="B353" t="inlineStr">
        <is>
          <t>JV-128</t>
        </is>
      </c>
      <c r="C353" t="n">
        <v>1020</v>
      </c>
      <c r="D353" t="inlineStr">
        <is>
          <t>Bank</t>
        </is>
      </c>
      <c r="F353" s="10" t="n">
        <v>28000</v>
      </c>
      <c r="G353" t="inlineStr">
        <is>
          <t>Loan EMI No. 7: principal 25,000 + interest 3,000 paid to bank</t>
        </is>
      </c>
    </row>
    <row r="354">
      <c r="A354" s="13" t="n">
        <v>45998</v>
      </c>
      <c r="B354" t="inlineStr">
        <is>
          <t>JV-129</t>
        </is>
      </c>
      <c r="C354" t="n">
        <v>5030</v>
      </c>
      <c r="D354" t="inlineStr">
        <is>
          <t>Salaries</t>
        </is>
      </c>
      <c r="E354" s="10" t="n">
        <v>98000</v>
      </c>
      <c r="G354" t="inlineStr">
        <is>
          <t>Salaries paid to 5 staff for Dec-2025</t>
        </is>
      </c>
    </row>
    <row r="355">
      <c r="A355" s="13" t="n">
        <v>45998</v>
      </c>
      <c r="B355" t="inlineStr">
        <is>
          <t>JV-129</t>
        </is>
      </c>
      <c r="C355" t="n">
        <v>1020</v>
      </c>
      <c r="D355" t="inlineStr">
        <is>
          <t>Bank</t>
        </is>
      </c>
      <c r="F355" s="10" t="n">
        <v>98000</v>
      </c>
      <c r="G355" t="inlineStr">
        <is>
          <t>Salaries paid to 5 staff for Dec-2025</t>
        </is>
      </c>
    </row>
    <row r="356">
      <c r="A356" s="13" t="n">
        <v>45999</v>
      </c>
      <c r="B356" t="inlineStr">
        <is>
          <t>JV-130</t>
        </is>
      </c>
      <c r="C356" t="n">
        <v>5050</v>
      </c>
      <c r="D356" t="inlineStr">
        <is>
          <t>Internet</t>
        </is>
      </c>
      <c r="E356" s="10" t="n">
        <v>1800</v>
      </c>
      <c r="G356" t="inlineStr">
        <is>
          <t>Fibre internet bill for Dec-2025 paid in cash</t>
        </is>
      </c>
    </row>
    <row r="357">
      <c r="A357" s="13" t="n">
        <v>45999</v>
      </c>
      <c r="B357" t="inlineStr">
        <is>
          <t>JV-130</t>
        </is>
      </c>
      <c r="C357" t="n">
        <v>1010</v>
      </c>
      <c r="D357" t="inlineStr">
        <is>
          <t>Cash</t>
        </is>
      </c>
      <c r="F357" s="10" t="n">
        <v>1800</v>
      </c>
      <c r="G357" t="inlineStr">
        <is>
          <t>Fibre internet bill for Dec-2025 paid in cash</t>
        </is>
      </c>
    </row>
    <row r="358">
      <c r="A358" s="13" t="n">
        <v>46003</v>
      </c>
      <c r="B358" t="inlineStr">
        <is>
          <t>JV-131</t>
        </is>
      </c>
      <c r="C358" t="n">
        <v>5040</v>
      </c>
      <c r="D358" t="inlineStr">
        <is>
          <t>Electricity</t>
        </is>
      </c>
      <c r="E358" s="10" t="n">
        <v>6700</v>
      </c>
      <c r="G358" t="inlineStr">
        <is>
          <t>Electricity bill (ovens and AC) for Dec-2025</t>
        </is>
      </c>
    </row>
    <row r="359">
      <c r="A359" s="13" t="n">
        <v>46003</v>
      </c>
      <c r="B359" t="inlineStr">
        <is>
          <t>JV-131</t>
        </is>
      </c>
      <c r="C359" t="n">
        <v>1020</v>
      </c>
      <c r="D359" t="inlineStr">
        <is>
          <t>Bank</t>
        </is>
      </c>
      <c r="F359" s="10" t="n">
        <v>6700</v>
      </c>
      <c r="G359" t="inlineStr">
        <is>
          <t>Electricity bill (ovens and AC) for Dec-2025</t>
        </is>
      </c>
    </row>
    <row r="360">
      <c r="A360" s="13" t="n">
        <v>46007</v>
      </c>
      <c r="B360" t="inlineStr">
        <is>
          <t>JV-132</t>
        </is>
      </c>
      <c r="C360" t="n">
        <v>1010</v>
      </c>
      <c r="D360" t="inlineStr">
        <is>
          <t>Cash</t>
        </is>
      </c>
      <c r="E360" s="10" t="n">
        <v>159300</v>
      </c>
      <c r="G360" t="inlineStr">
        <is>
          <t>Cash counter sales 1st-15th Dec-2025; GST @18% split CGST 9% / SGST 9%</t>
        </is>
      </c>
    </row>
    <row r="361">
      <c r="A361" s="13" t="n">
        <v>46007</v>
      </c>
      <c r="B361" t="inlineStr">
        <is>
          <t>JV-132</t>
        </is>
      </c>
      <c r="C361" t="n">
        <v>4010</v>
      </c>
      <c r="D361" t="inlineStr">
        <is>
          <t>Sales</t>
        </is>
      </c>
      <c r="F361" s="10" t="n">
        <v>135000</v>
      </c>
      <c r="G361" t="inlineStr">
        <is>
          <t>Cash counter sales 1st-15th Dec-2025; GST @18% split CGST 9% / SGST 9%</t>
        </is>
      </c>
    </row>
    <row r="362">
      <c r="A362" s="13" t="n">
        <v>46007</v>
      </c>
      <c r="B362" t="inlineStr">
        <is>
          <t>JV-132</t>
        </is>
      </c>
      <c r="C362" t="n">
        <v>2020</v>
      </c>
      <c r="D362" t="inlineStr">
        <is>
          <t>GST Output CGST</t>
        </is>
      </c>
      <c r="F362" s="10" t="n">
        <v>12150</v>
      </c>
      <c r="G362" t="inlineStr">
        <is>
          <t>Cash counter sales 1st-15th Dec-2025; GST @18% split CGST 9% / SGST 9%</t>
        </is>
      </c>
    </row>
    <row r="363">
      <c r="A363" s="13" t="n">
        <v>46007</v>
      </c>
      <c r="B363" t="inlineStr">
        <is>
          <t>JV-132</t>
        </is>
      </c>
      <c r="C363" t="n">
        <v>2030</v>
      </c>
      <c r="D363" t="inlineStr">
        <is>
          <t>GST Output SGST</t>
        </is>
      </c>
      <c r="F363" s="10" t="n">
        <v>12150</v>
      </c>
      <c r="G363" t="inlineStr">
        <is>
          <t>Cash counter sales 1st-15th Dec-2025; GST @18% split CGST 9% / SGST 9%</t>
        </is>
      </c>
    </row>
    <row r="364">
      <c r="A364" s="13" t="n">
        <v>46008</v>
      </c>
      <c r="B364" t="inlineStr">
        <is>
          <t>JV-133</t>
        </is>
      </c>
      <c r="C364" t="n">
        <v>5010</v>
      </c>
      <c r="D364" t="inlineStr">
        <is>
          <t>Purchases</t>
        </is>
      </c>
      <c r="E364" s="10" t="n">
        <v>110000</v>
      </c>
      <c r="G364" t="inlineStr">
        <is>
          <t>Cash purchases of flour, butter and eggs for Dec-2025, paid by UPI</t>
        </is>
      </c>
    </row>
    <row r="365">
      <c r="A365" s="13" t="n">
        <v>46008</v>
      </c>
      <c r="B365" t="inlineStr">
        <is>
          <t>JV-133</t>
        </is>
      </c>
      <c r="C365" t="n">
        <v>1070</v>
      </c>
      <c r="D365" t="inlineStr">
        <is>
          <t>GST Input CGST</t>
        </is>
      </c>
      <c r="E365" s="10" t="n">
        <v>9900</v>
      </c>
      <c r="G365" t="inlineStr">
        <is>
          <t>Cash purchases of flour, butter and eggs for Dec-2025, paid by UPI</t>
        </is>
      </c>
    </row>
    <row r="366">
      <c r="A366" s="13" t="n">
        <v>46008</v>
      </c>
      <c r="B366" t="inlineStr">
        <is>
          <t>JV-133</t>
        </is>
      </c>
      <c r="C366" t="n">
        <v>1080</v>
      </c>
      <c r="D366" t="inlineStr">
        <is>
          <t>GST Input SGST</t>
        </is>
      </c>
      <c r="E366" s="10" t="n">
        <v>9900</v>
      </c>
      <c r="G366" t="inlineStr">
        <is>
          <t>Cash purchases of flour, butter and eggs for Dec-2025, paid by UPI</t>
        </is>
      </c>
    </row>
    <row r="367">
      <c r="A367" s="13" t="n">
        <v>46008</v>
      </c>
      <c r="B367" t="inlineStr">
        <is>
          <t>JV-133</t>
        </is>
      </c>
      <c r="C367" t="n">
        <v>1010</v>
      </c>
      <c r="D367" t="inlineStr">
        <is>
          <t>Cash</t>
        </is>
      </c>
      <c r="F367" s="10" t="n">
        <v>129800</v>
      </c>
      <c r="G367" t="inlineStr">
        <is>
          <t>Cash purchases of flour, butter and eggs for Dec-2025, paid by UPI</t>
        </is>
      </c>
    </row>
    <row r="368">
      <c r="A368" s="13" t="n">
        <v>46010</v>
      </c>
      <c r="B368" t="inlineStr">
        <is>
          <t>JV-134</t>
        </is>
      </c>
      <c r="C368" t="n">
        <v>5010</v>
      </c>
      <c r="D368" t="inlineStr">
        <is>
          <t>Purchases</t>
        </is>
      </c>
      <c r="E368" s="10" t="n">
        <v>140000</v>
      </c>
      <c r="G368" t="inlineStr">
        <is>
          <t>Credit purchases from Sunrise Supplies for Dec-2025 on 30-day terms; input GST @18%</t>
        </is>
      </c>
    </row>
    <row r="369">
      <c r="A369" s="13" t="n">
        <v>46010</v>
      </c>
      <c r="B369" t="inlineStr">
        <is>
          <t>JV-134</t>
        </is>
      </c>
      <c r="C369" t="n">
        <v>1070</v>
      </c>
      <c r="D369" t="inlineStr">
        <is>
          <t>GST Input CGST</t>
        </is>
      </c>
      <c r="E369" s="10" t="n">
        <v>12600</v>
      </c>
      <c r="G369" t="inlineStr">
        <is>
          <t>Credit purchases from Sunrise Supplies for Dec-2025 on 30-day terms; input GST @18%</t>
        </is>
      </c>
    </row>
    <row r="370">
      <c r="A370" s="13" t="n">
        <v>46010</v>
      </c>
      <c r="B370" t="inlineStr">
        <is>
          <t>JV-134</t>
        </is>
      </c>
      <c r="C370" t="n">
        <v>1080</v>
      </c>
      <c r="D370" t="inlineStr">
        <is>
          <t>GST Input SGST</t>
        </is>
      </c>
      <c r="E370" s="10" t="n">
        <v>12600</v>
      </c>
      <c r="G370" t="inlineStr">
        <is>
          <t>Credit purchases from Sunrise Supplies for Dec-2025 on 30-day terms; input GST @18%</t>
        </is>
      </c>
    </row>
    <row r="371">
      <c r="A371" s="13" t="n">
        <v>46010</v>
      </c>
      <c r="B371" t="inlineStr">
        <is>
          <t>JV-134</t>
        </is>
      </c>
      <c r="C371" t="n">
        <v>2010</v>
      </c>
      <c r="D371" t="inlineStr">
        <is>
          <t>Accounts Payable</t>
        </is>
      </c>
      <c r="F371" s="10" t="n">
        <v>165200</v>
      </c>
      <c r="G371" t="inlineStr">
        <is>
          <t>Credit purchases from Sunrise Supplies for Dec-2025 on 30-day terms; input GST @18%</t>
        </is>
      </c>
    </row>
    <row r="372">
      <c r="A372" s="13" t="n">
        <v>46011</v>
      </c>
      <c r="B372" t="inlineStr">
        <is>
          <t>JV-135</t>
        </is>
      </c>
      <c r="C372" t="n">
        <v>5060</v>
      </c>
      <c r="D372" t="inlineStr">
        <is>
          <t>Packaging</t>
        </is>
      </c>
      <c r="E372" s="10" t="n">
        <v>12000</v>
      </c>
      <c r="G372" t="inlineStr">
        <is>
          <t>Boxes, bags and labels bought in cash for Dec-2025</t>
        </is>
      </c>
    </row>
    <row r="373">
      <c r="A373" s="13" t="n">
        <v>46011</v>
      </c>
      <c r="B373" t="inlineStr">
        <is>
          <t>JV-135</t>
        </is>
      </c>
      <c r="C373" t="n">
        <v>1010</v>
      </c>
      <c r="D373" t="inlineStr">
        <is>
          <t>Cash</t>
        </is>
      </c>
      <c r="F373" s="10" t="n">
        <v>12000</v>
      </c>
      <c r="G373" t="inlineStr">
        <is>
          <t>Boxes, bags and labels bought in cash for Dec-2025</t>
        </is>
      </c>
    </row>
    <row r="374">
      <c r="A374" s="13" t="n">
        <v>46013</v>
      </c>
      <c r="B374" t="inlineStr">
        <is>
          <t>JV-136</t>
        </is>
      </c>
      <c r="C374" t="n">
        <v>1020</v>
      </c>
      <c r="D374" t="inlineStr">
        <is>
          <t>Bank</t>
        </is>
      </c>
      <c r="E374" s="10" t="n">
        <v>389400</v>
      </c>
      <c r="G374" t="inlineStr">
        <is>
          <t>Collection from cafe customers against Nov-2025 invoices</t>
        </is>
      </c>
    </row>
    <row r="375">
      <c r="A375" s="13" t="n">
        <v>46013</v>
      </c>
      <c r="B375" t="inlineStr">
        <is>
          <t>JV-136</t>
        </is>
      </c>
      <c r="C375" t="n">
        <v>1030</v>
      </c>
      <c r="D375" t="inlineStr">
        <is>
          <t>Accounts Receivable</t>
        </is>
      </c>
      <c r="F375" s="10" t="n">
        <v>389400</v>
      </c>
      <c r="G375" t="inlineStr">
        <is>
          <t>Collection from cafe customers against Nov-2025 invoices</t>
        </is>
      </c>
    </row>
    <row r="376">
      <c r="A376" s="13" t="n">
        <v>46016</v>
      </c>
      <c r="B376" t="inlineStr">
        <is>
          <t>JV-137</t>
        </is>
      </c>
      <c r="C376" t="n">
        <v>2010</v>
      </c>
      <c r="D376" t="inlineStr">
        <is>
          <t>Accounts Payable</t>
        </is>
      </c>
      <c r="E376" s="10" t="n">
        <v>182900</v>
      </c>
      <c r="G376" t="inlineStr">
        <is>
          <t>Payment to Sunrise Supplies against Nov-2025 purchases (input GST already availed)</t>
        </is>
      </c>
    </row>
    <row r="377">
      <c r="A377" s="13" t="n">
        <v>46016</v>
      </c>
      <c r="B377" t="inlineStr">
        <is>
          <t>JV-137</t>
        </is>
      </c>
      <c r="C377" t="n">
        <v>1020</v>
      </c>
      <c r="D377" t="inlineStr">
        <is>
          <t>Bank</t>
        </is>
      </c>
      <c r="F377" s="10" t="n">
        <v>182900</v>
      </c>
      <c r="G377" t="inlineStr">
        <is>
          <t>Payment to Sunrise Supplies against Nov-2025 purchases (input GST already availed)</t>
        </is>
      </c>
    </row>
    <row r="378">
      <c r="A378" s="13" t="n">
        <v>46017</v>
      </c>
      <c r="B378" t="inlineStr">
        <is>
          <t>JV-138</t>
        </is>
      </c>
      <c r="C378" t="n">
        <v>1030</v>
      </c>
      <c r="D378" t="inlineStr">
        <is>
          <t>Accounts Receivable</t>
        </is>
      </c>
      <c r="E378" s="10" t="n">
        <v>354000</v>
      </c>
      <c r="G378" t="inlineStr">
        <is>
          <t>Credit sales to cafe partners for Dec-2025 on 30-day terms; GST @18% split CGST 9% / SGST 9%</t>
        </is>
      </c>
    </row>
    <row r="379">
      <c r="A379" s="13" t="n">
        <v>46017</v>
      </c>
      <c r="B379" t="inlineStr">
        <is>
          <t>JV-138</t>
        </is>
      </c>
      <c r="C379" t="n">
        <v>4010</v>
      </c>
      <c r="D379" t="inlineStr">
        <is>
          <t>Sales</t>
        </is>
      </c>
      <c r="F379" s="10" t="n">
        <v>300000</v>
      </c>
      <c r="G379" t="inlineStr">
        <is>
          <t>Credit sales to cafe partners for Dec-2025 on 30-day terms; GST @18% split CGST 9% / SGST 9%</t>
        </is>
      </c>
    </row>
    <row r="380">
      <c r="A380" s="13" t="n">
        <v>46017</v>
      </c>
      <c r="B380" t="inlineStr">
        <is>
          <t>JV-138</t>
        </is>
      </c>
      <c r="C380" t="n">
        <v>2020</v>
      </c>
      <c r="D380" t="inlineStr">
        <is>
          <t>GST Output CGST</t>
        </is>
      </c>
      <c r="F380" s="10" t="n">
        <v>27000</v>
      </c>
      <c r="G380" t="inlineStr">
        <is>
          <t>Credit sales to cafe partners for Dec-2025 on 30-day terms; GST @18% split CGST 9% / SGST 9%</t>
        </is>
      </c>
    </row>
    <row r="381">
      <c r="A381" s="13" t="n">
        <v>46017</v>
      </c>
      <c r="B381" t="inlineStr">
        <is>
          <t>JV-138</t>
        </is>
      </c>
      <c r="C381" t="n">
        <v>2030</v>
      </c>
      <c r="D381" t="inlineStr">
        <is>
          <t>GST Output SGST</t>
        </is>
      </c>
      <c r="F381" s="10" t="n">
        <v>27000</v>
      </c>
      <c r="G381" t="inlineStr">
        <is>
          <t>Credit sales to cafe partners for Dec-2025 on 30-day terms; GST @18% split CGST 9% / SGST 9%</t>
        </is>
      </c>
    </row>
    <row r="382">
      <c r="A382" s="13" t="n">
        <v>46022</v>
      </c>
      <c r="B382" t="inlineStr">
        <is>
          <t>JV-139</t>
        </is>
      </c>
      <c r="C382" t="n">
        <v>5090</v>
      </c>
      <c r="D382" t="inlineStr">
        <is>
          <t>Depreciation Expense</t>
        </is>
      </c>
      <c r="E382" s="10" t="n">
        <v>12750</v>
      </c>
      <c r="G382" t="inlineStr">
        <is>
          <t>Depreciation on furniture &amp; equipment (SLM 10% p.a., charged quarterly)</t>
        </is>
      </c>
    </row>
    <row r="383">
      <c r="A383" s="13" t="n">
        <v>46022</v>
      </c>
      <c r="B383" t="inlineStr">
        <is>
          <t>JV-139</t>
        </is>
      </c>
      <c r="C383" t="n">
        <v>1060</v>
      </c>
      <c r="D383" t="inlineStr">
        <is>
          <t>Accumulated Depreciation</t>
        </is>
      </c>
      <c r="F383" s="10" t="n">
        <v>12750</v>
      </c>
      <c r="G383" t="inlineStr">
        <is>
          <t>Depreciation on furniture &amp; equipment (SLM 10% p.a., charged quarterly)</t>
        </is>
      </c>
    </row>
    <row r="384">
      <c r="A384" s="13" t="n">
        <v>46022</v>
      </c>
      <c r="B384" t="inlineStr">
        <is>
          <t>JV-140</t>
        </is>
      </c>
      <c r="C384" t="n">
        <v>5070</v>
      </c>
      <c r="D384" t="inlineStr">
        <is>
          <t>Bank Charges</t>
        </is>
      </c>
      <c r="E384" s="10" t="n">
        <v>750</v>
      </c>
      <c r="G384" t="inlineStr">
        <is>
          <t>Bank charges and SMS alert fees for the quarter</t>
        </is>
      </c>
    </row>
    <row r="385">
      <c r="A385" s="13" t="n">
        <v>46022</v>
      </c>
      <c r="B385" t="inlineStr">
        <is>
          <t>JV-140</t>
        </is>
      </c>
      <c r="C385" t="n">
        <v>1020</v>
      </c>
      <c r="D385" t="inlineStr">
        <is>
          <t>Bank</t>
        </is>
      </c>
      <c r="F385" s="10" t="n">
        <v>750</v>
      </c>
      <c r="G385" t="inlineStr">
        <is>
          <t>Bank charges and SMS alert fees for the quarter</t>
        </is>
      </c>
    </row>
    <row r="386">
      <c r="A386" s="13" t="n">
        <v>46022</v>
      </c>
      <c r="B386" t="inlineStr">
        <is>
          <t>JV-141</t>
        </is>
      </c>
      <c r="C386" t="n">
        <v>1010</v>
      </c>
      <c r="D386" t="inlineStr">
        <is>
          <t>Cash</t>
        </is>
      </c>
      <c r="E386" s="10" t="n">
        <v>194700</v>
      </c>
      <c r="G386" t="inlineStr">
        <is>
          <t>Cash counter sales 16th-31 Dec-2025; GST @18% split CGST 9% / SGST 9%</t>
        </is>
      </c>
    </row>
    <row r="387">
      <c r="A387" s="13" t="n">
        <v>46022</v>
      </c>
      <c r="B387" t="inlineStr">
        <is>
          <t>JV-141</t>
        </is>
      </c>
      <c r="C387" t="n">
        <v>4010</v>
      </c>
      <c r="D387" t="inlineStr">
        <is>
          <t>Sales</t>
        </is>
      </c>
      <c r="F387" s="10" t="n">
        <v>165000</v>
      </c>
      <c r="G387" t="inlineStr">
        <is>
          <t>Cash counter sales 16th-31 Dec-2025; GST @18% split CGST 9% / SGST 9%</t>
        </is>
      </c>
    </row>
    <row r="388">
      <c r="A388" s="13" t="n">
        <v>46022</v>
      </c>
      <c r="B388" t="inlineStr">
        <is>
          <t>JV-141</t>
        </is>
      </c>
      <c r="C388" t="n">
        <v>2020</v>
      </c>
      <c r="D388" t="inlineStr">
        <is>
          <t>GST Output CGST</t>
        </is>
      </c>
      <c r="F388" s="10" t="n">
        <v>14850</v>
      </c>
      <c r="G388" t="inlineStr">
        <is>
          <t>Cash counter sales 16th-31 Dec-2025; GST @18% split CGST 9% / SGST 9%</t>
        </is>
      </c>
    </row>
    <row r="389">
      <c r="A389" s="13" t="n">
        <v>46022</v>
      </c>
      <c r="B389" t="inlineStr">
        <is>
          <t>JV-141</t>
        </is>
      </c>
      <c r="C389" t="n">
        <v>2030</v>
      </c>
      <c r="D389" t="inlineStr">
        <is>
          <t>GST Output SGST</t>
        </is>
      </c>
      <c r="F389" s="10" t="n">
        <v>14850</v>
      </c>
      <c r="G389" t="inlineStr">
        <is>
          <t>Cash counter sales 16th-31 Dec-2025; GST @18% split CGST 9% / SGST 9%</t>
        </is>
      </c>
    </row>
    <row r="390">
      <c r="A390" s="13" t="n">
        <v>46022</v>
      </c>
      <c r="B390" t="inlineStr">
        <is>
          <t>JV-142</t>
        </is>
      </c>
      <c r="C390" t="n">
        <v>1020</v>
      </c>
      <c r="D390" t="inlineStr">
        <is>
          <t>Bank</t>
        </is>
      </c>
      <c r="E390" s="10" t="n">
        <v>140000</v>
      </c>
      <c r="G390" t="inlineStr">
        <is>
          <t>Cash sale proceeds of Dec-2025 deposited into the bank current account</t>
        </is>
      </c>
    </row>
    <row r="391">
      <c r="A391" s="13" t="n">
        <v>46022</v>
      </c>
      <c r="B391" t="inlineStr">
        <is>
          <t>JV-142</t>
        </is>
      </c>
      <c r="C391" t="n">
        <v>1010</v>
      </c>
      <c r="D391" t="inlineStr">
        <is>
          <t>Cash</t>
        </is>
      </c>
      <c r="F391" s="10" t="n">
        <v>140000</v>
      </c>
      <c r="G391" t="inlineStr">
        <is>
          <t>Cash sale proceeds of Dec-2025 deposited into the bank current account</t>
        </is>
      </c>
    </row>
    <row r="392">
      <c r="A392" s="13" t="n">
        <v>46027</v>
      </c>
      <c r="B392" t="inlineStr">
        <is>
          <t>JV-143</t>
        </is>
      </c>
      <c r="C392" t="n">
        <v>5020</v>
      </c>
      <c r="D392" t="inlineStr">
        <is>
          <t>Rent</t>
        </is>
      </c>
      <c r="E392" s="10" t="n">
        <v>35000</v>
      </c>
      <c r="G392" t="inlineStr">
        <is>
          <t>Shop and godown rent paid for Jan-2026</t>
        </is>
      </c>
    </row>
    <row r="393">
      <c r="A393" s="13" t="n">
        <v>46027</v>
      </c>
      <c r="B393" t="inlineStr">
        <is>
          <t>JV-143</t>
        </is>
      </c>
      <c r="C393" t="n">
        <v>1020</v>
      </c>
      <c r="D393" t="inlineStr">
        <is>
          <t>Bank</t>
        </is>
      </c>
      <c r="F393" s="10" t="n">
        <v>35000</v>
      </c>
      <c r="G393" t="inlineStr">
        <is>
          <t>Shop and godown rent paid for Jan-2026</t>
        </is>
      </c>
    </row>
    <row r="394">
      <c r="A394" s="13" t="n">
        <v>46027</v>
      </c>
      <c r="B394" t="inlineStr">
        <is>
          <t>JV-144</t>
        </is>
      </c>
      <c r="C394" t="n">
        <v>5080</v>
      </c>
      <c r="D394" t="inlineStr">
        <is>
          <t>Interest on Loan</t>
        </is>
      </c>
      <c r="E394" s="10" t="n">
        <v>3000</v>
      </c>
      <c r="G394" t="inlineStr">
        <is>
          <t>Loan EMI No. 8: principal 25,000 + interest 3,000 paid to bank</t>
        </is>
      </c>
    </row>
    <row r="395">
      <c r="A395" s="13" t="n">
        <v>46027</v>
      </c>
      <c r="B395" t="inlineStr">
        <is>
          <t>JV-144</t>
        </is>
      </c>
      <c r="C395" t="n">
        <v>2040</v>
      </c>
      <c r="D395" t="inlineStr">
        <is>
          <t>Loan</t>
        </is>
      </c>
      <c r="E395" s="10" t="n">
        <v>25000</v>
      </c>
      <c r="G395" t="inlineStr">
        <is>
          <t>Loan EMI No. 8: principal 25,000 + interest 3,000 paid to bank</t>
        </is>
      </c>
    </row>
    <row r="396">
      <c r="A396" s="13" t="n">
        <v>46027</v>
      </c>
      <c r="B396" t="inlineStr">
        <is>
          <t>JV-144</t>
        </is>
      </c>
      <c r="C396" t="n">
        <v>1020</v>
      </c>
      <c r="D396" t="inlineStr">
        <is>
          <t>Bank</t>
        </is>
      </c>
      <c r="F396" s="10" t="n">
        <v>28000</v>
      </c>
      <c r="G396" t="inlineStr">
        <is>
          <t>Loan EMI No. 8: principal 25,000 + interest 3,000 paid to bank</t>
        </is>
      </c>
    </row>
    <row r="397">
      <c r="A397" s="13" t="n">
        <v>46029</v>
      </c>
      <c r="B397" t="inlineStr">
        <is>
          <t>JV-145</t>
        </is>
      </c>
      <c r="C397" t="n">
        <v>5030</v>
      </c>
      <c r="D397" t="inlineStr">
        <is>
          <t>Salaries</t>
        </is>
      </c>
      <c r="E397" s="10" t="n">
        <v>96000</v>
      </c>
      <c r="G397" t="inlineStr">
        <is>
          <t>Salaries paid to 5 staff for Jan-2026</t>
        </is>
      </c>
    </row>
    <row r="398">
      <c r="A398" s="13" t="n">
        <v>46029</v>
      </c>
      <c r="B398" t="inlineStr">
        <is>
          <t>JV-145</t>
        </is>
      </c>
      <c r="C398" t="n">
        <v>1020</v>
      </c>
      <c r="D398" t="inlineStr">
        <is>
          <t>Bank</t>
        </is>
      </c>
      <c r="F398" s="10" t="n">
        <v>96000</v>
      </c>
      <c r="G398" t="inlineStr">
        <is>
          <t>Salaries paid to 5 staff for Jan-2026</t>
        </is>
      </c>
    </row>
    <row r="399">
      <c r="A399" s="13" t="n">
        <v>46030</v>
      </c>
      <c r="B399" t="inlineStr">
        <is>
          <t>JV-146</t>
        </is>
      </c>
      <c r="C399" t="n">
        <v>5050</v>
      </c>
      <c r="D399" t="inlineStr">
        <is>
          <t>Internet</t>
        </is>
      </c>
      <c r="E399" s="10" t="n">
        <v>1800</v>
      </c>
      <c r="G399" t="inlineStr">
        <is>
          <t>Fibre internet bill for Jan-2026 paid in cash</t>
        </is>
      </c>
    </row>
    <row r="400">
      <c r="A400" s="13" t="n">
        <v>46030</v>
      </c>
      <c r="B400" t="inlineStr">
        <is>
          <t>JV-146</t>
        </is>
      </c>
      <c r="C400" t="n">
        <v>1010</v>
      </c>
      <c r="D400" t="inlineStr">
        <is>
          <t>Cash</t>
        </is>
      </c>
      <c r="F400" s="10" t="n">
        <v>1800</v>
      </c>
      <c r="G400" t="inlineStr">
        <is>
          <t>Fibre internet bill for Jan-2026 paid in cash</t>
        </is>
      </c>
    </row>
    <row r="401">
      <c r="A401" s="13" t="n">
        <v>46034</v>
      </c>
      <c r="B401" t="inlineStr">
        <is>
          <t>JV-147</t>
        </is>
      </c>
      <c r="C401" t="n">
        <v>5040</v>
      </c>
      <c r="D401" t="inlineStr">
        <is>
          <t>Electricity</t>
        </is>
      </c>
      <c r="E401" s="10" t="n">
        <v>6500</v>
      </c>
      <c r="G401" t="inlineStr">
        <is>
          <t>Electricity bill (ovens and AC) for Jan-2026</t>
        </is>
      </c>
    </row>
    <row r="402">
      <c r="A402" s="13" t="n">
        <v>46034</v>
      </c>
      <c r="B402" t="inlineStr">
        <is>
          <t>JV-147</t>
        </is>
      </c>
      <c r="C402" t="n">
        <v>1020</v>
      </c>
      <c r="D402" t="inlineStr">
        <is>
          <t>Bank</t>
        </is>
      </c>
      <c r="F402" s="10" t="n">
        <v>6500</v>
      </c>
      <c r="G402" t="inlineStr">
        <is>
          <t>Electricity bill (ovens and AC) for Jan-2026</t>
        </is>
      </c>
    </row>
    <row r="403">
      <c r="A403" s="13" t="n">
        <v>46037</v>
      </c>
      <c r="B403" t="inlineStr">
        <is>
          <t>JV-148</t>
        </is>
      </c>
      <c r="C403" t="n">
        <v>3020</v>
      </c>
      <c r="D403" t="inlineStr">
        <is>
          <t>Drawings</t>
        </is>
      </c>
      <c r="E403" s="10" t="n">
        <v>20000</v>
      </c>
      <c r="G403" t="inlineStr">
        <is>
          <t>Cash withdrawn by the owner for personal use (drawings)</t>
        </is>
      </c>
    </row>
    <row r="404">
      <c r="A404" s="13" t="n">
        <v>46037</v>
      </c>
      <c r="B404" t="inlineStr">
        <is>
          <t>JV-148</t>
        </is>
      </c>
      <c r="C404" t="n">
        <v>1010</v>
      </c>
      <c r="D404" t="inlineStr">
        <is>
          <t>Cash</t>
        </is>
      </c>
      <c r="F404" s="10" t="n">
        <v>20000</v>
      </c>
      <c r="G404" t="inlineStr">
        <is>
          <t>Cash withdrawn by the owner for personal use (drawings)</t>
        </is>
      </c>
    </row>
    <row r="405">
      <c r="A405" s="13" t="n">
        <v>46038</v>
      </c>
      <c r="B405" t="inlineStr">
        <is>
          <t>JV-149</t>
        </is>
      </c>
      <c r="C405" t="n">
        <v>1010</v>
      </c>
      <c r="D405" t="inlineStr">
        <is>
          <t>Cash</t>
        </is>
      </c>
      <c r="E405" s="10" t="n">
        <v>143370</v>
      </c>
      <c r="G405" t="inlineStr">
        <is>
          <t>Cash counter sales 1st-15th Jan-2026; GST @18% split CGST 9% / SGST 9%</t>
        </is>
      </c>
    </row>
    <row r="406">
      <c r="A406" s="13" t="n">
        <v>46038</v>
      </c>
      <c r="B406" t="inlineStr">
        <is>
          <t>JV-149</t>
        </is>
      </c>
      <c r="C406" t="n">
        <v>4010</v>
      </c>
      <c r="D406" t="inlineStr">
        <is>
          <t>Sales</t>
        </is>
      </c>
      <c r="F406" s="10" t="n">
        <v>121500</v>
      </c>
      <c r="G406" t="inlineStr">
        <is>
          <t>Cash counter sales 1st-15th Jan-2026; GST @18% split CGST 9% / SGST 9%</t>
        </is>
      </c>
    </row>
    <row r="407">
      <c r="A407" s="13" t="n">
        <v>46038</v>
      </c>
      <c r="B407" t="inlineStr">
        <is>
          <t>JV-149</t>
        </is>
      </c>
      <c r="C407" t="n">
        <v>2020</v>
      </c>
      <c r="D407" t="inlineStr">
        <is>
          <t>GST Output CGST</t>
        </is>
      </c>
      <c r="F407" s="10" t="n">
        <v>10935</v>
      </c>
      <c r="G407" t="inlineStr">
        <is>
          <t>Cash counter sales 1st-15th Jan-2026; GST @18% split CGST 9% / SGST 9%</t>
        </is>
      </c>
    </row>
    <row r="408">
      <c r="A408" s="13" t="n">
        <v>46038</v>
      </c>
      <c r="B408" t="inlineStr">
        <is>
          <t>JV-149</t>
        </is>
      </c>
      <c r="C408" t="n">
        <v>2030</v>
      </c>
      <c r="D408" t="inlineStr">
        <is>
          <t>GST Output SGST</t>
        </is>
      </c>
      <c r="F408" s="10" t="n">
        <v>10935</v>
      </c>
      <c r="G408" t="inlineStr">
        <is>
          <t>Cash counter sales 1st-15th Jan-2026; GST @18% split CGST 9% / SGST 9%</t>
        </is>
      </c>
    </row>
    <row r="409">
      <c r="A409" s="13" t="n">
        <v>46039</v>
      </c>
      <c r="B409" t="inlineStr">
        <is>
          <t>JV-150</t>
        </is>
      </c>
      <c r="C409" t="n">
        <v>5010</v>
      </c>
      <c r="D409" t="inlineStr">
        <is>
          <t>Purchases</t>
        </is>
      </c>
      <c r="E409" s="10" t="n">
        <v>100000</v>
      </c>
      <c r="G409" t="inlineStr">
        <is>
          <t>Cash purchases of flour, butter and eggs for Jan-2026, paid by UPI</t>
        </is>
      </c>
    </row>
    <row r="410">
      <c r="A410" s="13" t="n">
        <v>46039</v>
      </c>
      <c r="B410" t="inlineStr">
        <is>
          <t>JV-150</t>
        </is>
      </c>
      <c r="C410" t="n">
        <v>1070</v>
      </c>
      <c r="D410" t="inlineStr">
        <is>
          <t>GST Input CGST</t>
        </is>
      </c>
      <c r="E410" s="10" t="n">
        <v>9000</v>
      </c>
      <c r="G410" t="inlineStr">
        <is>
          <t>Cash purchases of flour, butter and eggs for Jan-2026, paid by UPI</t>
        </is>
      </c>
    </row>
    <row r="411">
      <c r="A411" s="13" t="n">
        <v>46039</v>
      </c>
      <c r="B411" t="inlineStr">
        <is>
          <t>JV-150</t>
        </is>
      </c>
      <c r="C411" t="n">
        <v>1080</v>
      </c>
      <c r="D411" t="inlineStr">
        <is>
          <t>GST Input SGST</t>
        </is>
      </c>
      <c r="E411" s="10" t="n">
        <v>9000</v>
      </c>
      <c r="G411" t="inlineStr">
        <is>
          <t>Cash purchases of flour, butter and eggs for Jan-2026, paid by UPI</t>
        </is>
      </c>
    </row>
    <row r="412">
      <c r="A412" s="13" t="n">
        <v>46039</v>
      </c>
      <c r="B412" t="inlineStr">
        <is>
          <t>JV-150</t>
        </is>
      </c>
      <c r="C412" t="n">
        <v>1010</v>
      </c>
      <c r="D412" t="inlineStr">
        <is>
          <t>Cash</t>
        </is>
      </c>
      <c r="F412" s="10" t="n">
        <v>118000</v>
      </c>
      <c r="G412" t="inlineStr">
        <is>
          <t>Cash purchases of flour, butter and eggs for Jan-2026, paid by UPI</t>
        </is>
      </c>
    </row>
    <row r="413">
      <c r="A413" s="13" t="n">
        <v>46041</v>
      </c>
      <c r="B413" t="inlineStr">
        <is>
          <t>JV-151</t>
        </is>
      </c>
      <c r="C413" t="n">
        <v>5010</v>
      </c>
      <c r="D413" t="inlineStr">
        <is>
          <t>Purchases</t>
        </is>
      </c>
      <c r="E413" s="10" t="n">
        <v>125000</v>
      </c>
      <c r="G413" t="inlineStr">
        <is>
          <t>Credit purchases from Sunrise Supplies for Jan-2026 on 30-day terms; input GST @18%</t>
        </is>
      </c>
    </row>
    <row r="414">
      <c r="A414" s="13" t="n">
        <v>46041</v>
      </c>
      <c r="B414" t="inlineStr">
        <is>
          <t>JV-151</t>
        </is>
      </c>
      <c r="C414" t="n">
        <v>1070</v>
      </c>
      <c r="D414" t="inlineStr">
        <is>
          <t>GST Input CGST</t>
        </is>
      </c>
      <c r="E414" s="10" t="n">
        <v>11250</v>
      </c>
      <c r="G414" t="inlineStr">
        <is>
          <t>Credit purchases from Sunrise Supplies for Jan-2026 on 30-day terms; input GST @18%</t>
        </is>
      </c>
    </row>
    <row r="415">
      <c r="A415" s="13" t="n">
        <v>46041</v>
      </c>
      <c r="B415" t="inlineStr">
        <is>
          <t>JV-151</t>
        </is>
      </c>
      <c r="C415" t="n">
        <v>1080</v>
      </c>
      <c r="D415" t="inlineStr">
        <is>
          <t>GST Input SGST</t>
        </is>
      </c>
      <c r="E415" s="10" t="n">
        <v>11250</v>
      </c>
      <c r="G415" t="inlineStr">
        <is>
          <t>Credit purchases from Sunrise Supplies for Jan-2026 on 30-day terms; input GST @18%</t>
        </is>
      </c>
    </row>
    <row r="416">
      <c r="A416" s="13" t="n">
        <v>46041</v>
      </c>
      <c r="B416" t="inlineStr">
        <is>
          <t>JV-151</t>
        </is>
      </c>
      <c r="C416" t="n">
        <v>2010</v>
      </c>
      <c r="D416" t="inlineStr">
        <is>
          <t>Accounts Payable</t>
        </is>
      </c>
      <c r="F416" s="10" t="n">
        <v>147500</v>
      </c>
      <c r="G416" t="inlineStr">
        <is>
          <t>Credit purchases from Sunrise Supplies for Jan-2026 on 30-day terms; input GST @18%</t>
        </is>
      </c>
    </row>
    <row r="417">
      <c r="A417" s="13" t="n">
        <v>46042</v>
      </c>
      <c r="B417" t="inlineStr">
        <is>
          <t>JV-152</t>
        </is>
      </c>
      <c r="C417" t="n">
        <v>5060</v>
      </c>
      <c r="D417" t="inlineStr">
        <is>
          <t>Packaging</t>
        </is>
      </c>
      <c r="E417" s="10" t="n">
        <v>11000</v>
      </c>
      <c r="G417" t="inlineStr">
        <is>
          <t>Boxes, bags and labels bought in cash for Jan-2026</t>
        </is>
      </c>
    </row>
    <row r="418">
      <c r="A418" s="13" t="n">
        <v>46042</v>
      </c>
      <c r="B418" t="inlineStr">
        <is>
          <t>JV-152</t>
        </is>
      </c>
      <c r="C418" t="n">
        <v>1010</v>
      </c>
      <c r="D418" t="inlineStr">
        <is>
          <t>Cash</t>
        </is>
      </c>
      <c r="F418" s="10" t="n">
        <v>11000</v>
      </c>
      <c r="G418" t="inlineStr">
        <is>
          <t>Boxes, bags and labels bought in cash for Jan-2026</t>
        </is>
      </c>
    </row>
    <row r="419">
      <c r="A419" s="13" t="n">
        <v>46044</v>
      </c>
      <c r="B419" t="inlineStr">
        <is>
          <t>JV-153</t>
        </is>
      </c>
      <c r="C419" t="n">
        <v>2020</v>
      </c>
      <c r="D419" t="inlineStr">
        <is>
          <t>GST Output CGST</t>
        </is>
      </c>
      <c r="E419" s="10" t="n">
        <v>175500</v>
      </c>
      <c r="G419" t="inlineStr">
        <is>
          <t>GST return for Oct-Dec 2025: output tax set off against input credit, net 2,02,500 paid to bank</t>
        </is>
      </c>
    </row>
    <row r="420">
      <c r="A420" s="13" t="n">
        <v>46044</v>
      </c>
      <c r="B420" t="inlineStr">
        <is>
          <t>JV-153</t>
        </is>
      </c>
      <c r="C420" t="n">
        <v>2030</v>
      </c>
      <c r="D420" t="inlineStr">
        <is>
          <t>GST Output SGST</t>
        </is>
      </c>
      <c r="E420" s="10" t="n">
        <v>175500</v>
      </c>
      <c r="G420" t="inlineStr">
        <is>
          <t>GST return for Oct-Dec 2025: output tax set off against input credit, net 2,02,500 paid to bank</t>
        </is>
      </c>
    </row>
    <row r="421">
      <c r="A421" s="13" t="n">
        <v>46044</v>
      </c>
      <c r="B421" t="inlineStr">
        <is>
          <t>JV-153</t>
        </is>
      </c>
      <c r="C421" t="n">
        <v>1070</v>
      </c>
      <c r="D421" t="inlineStr">
        <is>
          <t>GST Input CGST</t>
        </is>
      </c>
      <c r="F421" s="10" t="n">
        <v>74250</v>
      </c>
      <c r="G421" t="inlineStr">
        <is>
          <t>GST return for Oct-Dec 2025: output tax set off against input credit, net 2,02,500 paid to bank</t>
        </is>
      </c>
    </row>
    <row r="422">
      <c r="A422" s="13" t="n">
        <v>46044</v>
      </c>
      <c r="B422" t="inlineStr">
        <is>
          <t>JV-153</t>
        </is>
      </c>
      <c r="C422" t="n">
        <v>1080</v>
      </c>
      <c r="D422" t="inlineStr">
        <is>
          <t>GST Input SGST</t>
        </is>
      </c>
      <c r="F422" s="10" t="n">
        <v>74250</v>
      </c>
      <c r="G422" t="inlineStr">
        <is>
          <t>GST return for Oct-Dec 2025: output tax set off against input credit, net 2,02,500 paid to bank</t>
        </is>
      </c>
    </row>
    <row r="423">
      <c r="A423" s="13" t="n">
        <v>46044</v>
      </c>
      <c r="B423" t="inlineStr">
        <is>
          <t>JV-153</t>
        </is>
      </c>
      <c r="C423" t="n">
        <v>1020</v>
      </c>
      <c r="D423" t="inlineStr">
        <is>
          <t>Bank</t>
        </is>
      </c>
      <c r="F423" s="10" t="n">
        <v>202500</v>
      </c>
      <c r="G423" t="inlineStr">
        <is>
          <t>GST return for Oct-Dec 2025: output tax set off against input credit, net 2,02,500 paid to bank</t>
        </is>
      </c>
    </row>
    <row r="424">
      <c r="A424" s="13" t="n">
        <v>46044</v>
      </c>
      <c r="B424" t="inlineStr">
        <is>
          <t>JV-154</t>
        </is>
      </c>
      <c r="C424" t="n">
        <v>1020</v>
      </c>
      <c r="D424" t="inlineStr">
        <is>
          <t>Bank</t>
        </is>
      </c>
      <c r="E424" s="10" t="n">
        <v>354000</v>
      </c>
      <c r="G424" t="inlineStr">
        <is>
          <t>Collection from cafe customers against Dec-2025 invoices</t>
        </is>
      </c>
    </row>
    <row r="425">
      <c r="A425" s="13" t="n">
        <v>46044</v>
      </c>
      <c r="B425" t="inlineStr">
        <is>
          <t>JV-154</t>
        </is>
      </c>
      <c r="C425" t="n">
        <v>1030</v>
      </c>
      <c r="D425" t="inlineStr">
        <is>
          <t>Accounts Receivable</t>
        </is>
      </c>
      <c r="F425" s="10" t="n">
        <v>354000</v>
      </c>
      <c r="G425" t="inlineStr">
        <is>
          <t>Collection from cafe customers against Dec-2025 invoices</t>
        </is>
      </c>
    </row>
    <row r="426">
      <c r="A426" s="13" t="n">
        <v>46047</v>
      </c>
      <c r="B426" t="inlineStr">
        <is>
          <t>JV-155</t>
        </is>
      </c>
      <c r="C426" t="n">
        <v>2010</v>
      </c>
      <c r="D426" t="inlineStr">
        <is>
          <t>Accounts Payable</t>
        </is>
      </c>
      <c r="E426" s="10" t="n">
        <v>165200</v>
      </c>
      <c r="G426" t="inlineStr">
        <is>
          <t>Payment to Sunrise Supplies against Dec-2025 purchases (input GST already availed)</t>
        </is>
      </c>
    </row>
    <row r="427">
      <c r="A427" s="13" t="n">
        <v>46047</v>
      </c>
      <c r="B427" t="inlineStr">
        <is>
          <t>JV-155</t>
        </is>
      </c>
      <c r="C427" t="n">
        <v>1020</v>
      </c>
      <c r="D427" t="inlineStr">
        <is>
          <t>Bank</t>
        </is>
      </c>
      <c r="F427" s="10" t="n">
        <v>165200</v>
      </c>
      <c r="G427" t="inlineStr">
        <is>
          <t>Payment to Sunrise Supplies against Dec-2025 purchases (input GST already availed)</t>
        </is>
      </c>
    </row>
    <row r="428">
      <c r="A428" s="13" t="n">
        <v>46048</v>
      </c>
      <c r="B428" t="inlineStr">
        <is>
          <t>JV-156</t>
        </is>
      </c>
      <c r="C428" t="n">
        <v>1030</v>
      </c>
      <c r="D428" t="inlineStr">
        <is>
          <t>Accounts Receivable</t>
        </is>
      </c>
      <c r="E428" s="10" t="n">
        <v>330400</v>
      </c>
      <c r="G428" t="inlineStr">
        <is>
          <t>Credit sales to cafe partners for Jan-2026 on 30-day terms; GST @18% split CGST 9% / SGST 9%</t>
        </is>
      </c>
    </row>
    <row r="429">
      <c r="A429" s="13" t="n">
        <v>46048</v>
      </c>
      <c r="B429" t="inlineStr">
        <is>
          <t>JV-156</t>
        </is>
      </c>
      <c r="C429" t="n">
        <v>4010</v>
      </c>
      <c r="D429" t="inlineStr">
        <is>
          <t>Sales</t>
        </is>
      </c>
      <c r="F429" s="10" t="n">
        <v>280000</v>
      </c>
      <c r="G429" t="inlineStr">
        <is>
          <t>Credit sales to cafe partners for Jan-2026 on 30-day terms; GST @18% split CGST 9% / SGST 9%</t>
        </is>
      </c>
    </row>
    <row r="430">
      <c r="A430" s="13" t="n">
        <v>46048</v>
      </c>
      <c r="B430" t="inlineStr">
        <is>
          <t>JV-156</t>
        </is>
      </c>
      <c r="C430" t="n">
        <v>2020</v>
      </c>
      <c r="D430" t="inlineStr">
        <is>
          <t>GST Output CGST</t>
        </is>
      </c>
      <c r="F430" s="10" t="n">
        <v>25200</v>
      </c>
      <c r="G430" t="inlineStr">
        <is>
          <t>Credit sales to cafe partners for Jan-2026 on 30-day terms; GST @18% split CGST 9% / SGST 9%</t>
        </is>
      </c>
    </row>
    <row r="431">
      <c r="A431" s="13" t="n">
        <v>46048</v>
      </c>
      <c r="B431" t="inlineStr">
        <is>
          <t>JV-156</t>
        </is>
      </c>
      <c r="C431" t="n">
        <v>2030</v>
      </c>
      <c r="D431" t="inlineStr">
        <is>
          <t>GST Output SGST</t>
        </is>
      </c>
      <c r="F431" s="10" t="n">
        <v>25200</v>
      </c>
      <c r="G431" t="inlineStr">
        <is>
          <t>Credit sales to cafe partners for Jan-2026 on 30-day terms; GST @18% split CGST 9% / SGST 9%</t>
        </is>
      </c>
    </row>
    <row r="432">
      <c r="A432" s="13" t="n">
        <v>46053</v>
      </c>
      <c r="B432" t="inlineStr">
        <is>
          <t>JV-157</t>
        </is>
      </c>
      <c r="C432" t="n">
        <v>1010</v>
      </c>
      <c r="D432" t="inlineStr">
        <is>
          <t>Cash</t>
        </is>
      </c>
      <c r="E432" s="10" t="n">
        <v>175230</v>
      </c>
      <c r="G432" t="inlineStr">
        <is>
          <t>Cash counter sales 16th-31 Jan-2026; GST @18% split CGST 9% / SGST 9%</t>
        </is>
      </c>
    </row>
    <row r="433">
      <c r="A433" s="13" t="n">
        <v>46053</v>
      </c>
      <c r="B433" t="inlineStr">
        <is>
          <t>JV-157</t>
        </is>
      </c>
      <c r="C433" t="n">
        <v>4010</v>
      </c>
      <c r="D433" t="inlineStr">
        <is>
          <t>Sales</t>
        </is>
      </c>
      <c r="F433" s="10" t="n">
        <v>148500</v>
      </c>
      <c r="G433" t="inlineStr">
        <is>
          <t>Cash counter sales 16th-31 Jan-2026; GST @18% split CGST 9% / SGST 9%</t>
        </is>
      </c>
    </row>
    <row r="434">
      <c r="A434" s="13" t="n">
        <v>46053</v>
      </c>
      <c r="B434" t="inlineStr">
        <is>
          <t>JV-157</t>
        </is>
      </c>
      <c r="C434" t="n">
        <v>2020</v>
      </c>
      <c r="D434" t="inlineStr">
        <is>
          <t>GST Output CGST</t>
        </is>
      </c>
      <c r="F434" s="10" t="n">
        <v>13365</v>
      </c>
      <c r="G434" t="inlineStr">
        <is>
          <t>Cash counter sales 16th-31 Jan-2026; GST @18% split CGST 9% / SGST 9%</t>
        </is>
      </c>
    </row>
    <row r="435">
      <c r="A435" s="13" t="n">
        <v>46053</v>
      </c>
      <c r="B435" t="inlineStr">
        <is>
          <t>JV-157</t>
        </is>
      </c>
      <c r="C435" t="n">
        <v>2030</v>
      </c>
      <c r="D435" t="inlineStr">
        <is>
          <t>GST Output SGST</t>
        </is>
      </c>
      <c r="F435" s="10" t="n">
        <v>13365</v>
      </c>
      <c r="G435" t="inlineStr">
        <is>
          <t>Cash counter sales 16th-31 Jan-2026; GST @18% split CGST 9% / SGST 9%</t>
        </is>
      </c>
    </row>
    <row r="436">
      <c r="A436" s="13" t="n">
        <v>46053</v>
      </c>
      <c r="B436" t="inlineStr">
        <is>
          <t>JV-158</t>
        </is>
      </c>
      <c r="C436" t="n">
        <v>1020</v>
      </c>
      <c r="D436" t="inlineStr">
        <is>
          <t>Bank</t>
        </is>
      </c>
      <c r="E436" s="10" t="n">
        <v>140000</v>
      </c>
      <c r="G436" t="inlineStr">
        <is>
          <t>Cash sale proceeds of Jan-2026 deposited into the bank current account</t>
        </is>
      </c>
    </row>
    <row r="437">
      <c r="A437" s="13" t="n">
        <v>46053</v>
      </c>
      <c r="B437" t="inlineStr">
        <is>
          <t>JV-158</t>
        </is>
      </c>
      <c r="C437" t="n">
        <v>1010</v>
      </c>
      <c r="D437" t="inlineStr">
        <is>
          <t>Cash</t>
        </is>
      </c>
      <c r="F437" s="10" t="n">
        <v>140000</v>
      </c>
      <c r="G437" t="inlineStr">
        <is>
          <t>Cash sale proceeds of Jan-2026 deposited into the bank current account</t>
        </is>
      </c>
    </row>
    <row r="438">
      <c r="A438" s="13" t="n">
        <v>46058</v>
      </c>
      <c r="B438" t="inlineStr">
        <is>
          <t>JV-159</t>
        </is>
      </c>
      <c r="C438" t="n">
        <v>5020</v>
      </c>
      <c r="D438" t="inlineStr">
        <is>
          <t>Rent</t>
        </is>
      </c>
      <c r="E438" s="10" t="n">
        <v>35000</v>
      </c>
      <c r="G438" t="inlineStr">
        <is>
          <t>Shop and godown rent paid for Feb-2026</t>
        </is>
      </c>
    </row>
    <row r="439">
      <c r="A439" s="13" t="n">
        <v>46058</v>
      </c>
      <c r="B439" t="inlineStr">
        <is>
          <t>JV-159</t>
        </is>
      </c>
      <c r="C439" t="n">
        <v>1020</v>
      </c>
      <c r="D439" t="inlineStr">
        <is>
          <t>Bank</t>
        </is>
      </c>
      <c r="F439" s="10" t="n">
        <v>35000</v>
      </c>
      <c r="G439" t="inlineStr">
        <is>
          <t>Shop and godown rent paid for Feb-2026</t>
        </is>
      </c>
    </row>
    <row r="440">
      <c r="A440" s="13" t="n">
        <v>46058</v>
      </c>
      <c r="B440" t="inlineStr">
        <is>
          <t>JV-160</t>
        </is>
      </c>
      <c r="C440" t="n">
        <v>5080</v>
      </c>
      <c r="D440" t="inlineStr">
        <is>
          <t>Interest on Loan</t>
        </is>
      </c>
      <c r="E440" s="10" t="n">
        <v>3000</v>
      </c>
      <c r="G440" t="inlineStr">
        <is>
          <t>Loan EMI No. 9: principal 25,000 + interest 3,000 paid to bank</t>
        </is>
      </c>
    </row>
    <row r="441">
      <c r="A441" s="13" t="n">
        <v>46058</v>
      </c>
      <c r="B441" t="inlineStr">
        <is>
          <t>JV-160</t>
        </is>
      </c>
      <c r="C441" t="n">
        <v>2040</v>
      </c>
      <c r="D441" t="inlineStr">
        <is>
          <t>Loan</t>
        </is>
      </c>
      <c r="E441" s="10" t="n">
        <v>25000</v>
      </c>
      <c r="G441" t="inlineStr">
        <is>
          <t>Loan EMI No. 9: principal 25,000 + interest 3,000 paid to bank</t>
        </is>
      </c>
    </row>
    <row r="442">
      <c r="A442" s="13" t="n">
        <v>46058</v>
      </c>
      <c r="B442" t="inlineStr">
        <is>
          <t>JV-160</t>
        </is>
      </c>
      <c r="C442" t="n">
        <v>1020</v>
      </c>
      <c r="D442" t="inlineStr">
        <is>
          <t>Bank</t>
        </is>
      </c>
      <c r="F442" s="10" t="n">
        <v>28000</v>
      </c>
      <c r="G442" t="inlineStr">
        <is>
          <t>Loan EMI No. 9: principal 25,000 + interest 3,000 paid to bank</t>
        </is>
      </c>
    </row>
    <row r="443">
      <c r="A443" s="13" t="n">
        <v>46060</v>
      </c>
      <c r="B443" t="inlineStr">
        <is>
          <t>JV-161</t>
        </is>
      </c>
      <c r="C443" t="n">
        <v>5030</v>
      </c>
      <c r="D443" t="inlineStr">
        <is>
          <t>Salaries</t>
        </is>
      </c>
      <c r="E443" s="10" t="n">
        <v>96000</v>
      </c>
      <c r="G443" t="inlineStr">
        <is>
          <t>Salaries paid to 5 staff for Feb-2026</t>
        </is>
      </c>
    </row>
    <row r="444">
      <c r="A444" s="13" t="n">
        <v>46060</v>
      </c>
      <c r="B444" t="inlineStr">
        <is>
          <t>JV-161</t>
        </is>
      </c>
      <c r="C444" t="n">
        <v>1020</v>
      </c>
      <c r="D444" t="inlineStr">
        <is>
          <t>Bank</t>
        </is>
      </c>
      <c r="F444" s="10" t="n">
        <v>96000</v>
      </c>
      <c r="G444" t="inlineStr">
        <is>
          <t>Salaries paid to 5 staff for Feb-2026</t>
        </is>
      </c>
    </row>
    <row r="445">
      <c r="A445" s="13" t="n">
        <v>46061</v>
      </c>
      <c r="B445" t="inlineStr">
        <is>
          <t>JV-162</t>
        </is>
      </c>
      <c r="C445" t="n">
        <v>5050</v>
      </c>
      <c r="D445" t="inlineStr">
        <is>
          <t>Internet</t>
        </is>
      </c>
      <c r="E445" s="10" t="n">
        <v>1800</v>
      </c>
      <c r="G445" t="inlineStr">
        <is>
          <t>Fibre internet bill for Feb-2026 paid in cash</t>
        </is>
      </c>
    </row>
    <row r="446">
      <c r="A446" s="13" t="n">
        <v>46061</v>
      </c>
      <c r="B446" t="inlineStr">
        <is>
          <t>JV-162</t>
        </is>
      </c>
      <c r="C446" t="n">
        <v>1010</v>
      </c>
      <c r="D446" t="inlineStr">
        <is>
          <t>Cash</t>
        </is>
      </c>
      <c r="F446" s="10" t="n">
        <v>1800</v>
      </c>
      <c r="G446" t="inlineStr">
        <is>
          <t>Fibre internet bill for Feb-2026 paid in cash</t>
        </is>
      </c>
    </row>
    <row r="447">
      <c r="A447" s="13" t="n">
        <v>46063</v>
      </c>
      <c r="B447" t="inlineStr">
        <is>
          <t>JV-163</t>
        </is>
      </c>
      <c r="C447" t="n">
        <v>5120</v>
      </c>
      <c r="D447" t="inlineStr">
        <is>
          <t>Marketing</t>
        </is>
      </c>
      <c r="E447" s="10" t="n">
        <v>8000</v>
      </c>
      <c r="G447" t="inlineStr">
        <is>
          <t>Holi pre-order campaign: pamphlets and local paper insert</t>
        </is>
      </c>
    </row>
    <row r="448">
      <c r="A448" s="13" t="n">
        <v>46063</v>
      </c>
      <c r="B448" t="inlineStr">
        <is>
          <t>JV-163</t>
        </is>
      </c>
      <c r="C448" t="n">
        <v>1010</v>
      </c>
      <c r="D448" t="inlineStr">
        <is>
          <t>Cash</t>
        </is>
      </c>
      <c r="F448" s="10" t="n">
        <v>8000</v>
      </c>
      <c r="G448" t="inlineStr">
        <is>
          <t>Holi pre-order campaign: pamphlets and local paper insert</t>
        </is>
      </c>
    </row>
    <row r="449">
      <c r="A449" s="13" t="n">
        <v>46065</v>
      </c>
      <c r="B449" t="inlineStr">
        <is>
          <t>JV-164</t>
        </is>
      </c>
      <c r="C449" t="n">
        <v>5040</v>
      </c>
      <c r="D449" t="inlineStr">
        <is>
          <t>Electricity</t>
        </is>
      </c>
      <c r="E449" s="10" t="n">
        <v>6800</v>
      </c>
      <c r="G449" t="inlineStr">
        <is>
          <t>Electricity bill (ovens and AC) for Feb-2026</t>
        </is>
      </c>
    </row>
    <row r="450">
      <c r="A450" s="13" t="n">
        <v>46065</v>
      </c>
      <c r="B450" t="inlineStr">
        <is>
          <t>JV-164</t>
        </is>
      </c>
      <c r="C450" t="n">
        <v>1020</v>
      </c>
      <c r="D450" t="inlineStr">
        <is>
          <t>Bank</t>
        </is>
      </c>
      <c r="F450" s="10" t="n">
        <v>6800</v>
      </c>
      <c r="G450" t="inlineStr">
        <is>
          <t>Electricity bill (ovens and AC) for Feb-2026</t>
        </is>
      </c>
    </row>
    <row r="451">
      <c r="A451" s="13" t="n">
        <v>46069</v>
      </c>
      <c r="B451" t="inlineStr">
        <is>
          <t>JV-165</t>
        </is>
      </c>
      <c r="C451" t="n">
        <v>1010</v>
      </c>
      <c r="D451" t="inlineStr">
        <is>
          <t>Cash</t>
        </is>
      </c>
      <c r="E451" s="10" t="n">
        <v>138060</v>
      </c>
      <c r="G451" t="inlineStr">
        <is>
          <t>Cash counter sales 1st-15th Feb-2026; GST @18% split CGST 9% / SGST 9%</t>
        </is>
      </c>
    </row>
    <row r="452">
      <c r="A452" s="13" t="n">
        <v>46069</v>
      </c>
      <c r="B452" t="inlineStr">
        <is>
          <t>JV-165</t>
        </is>
      </c>
      <c r="C452" t="n">
        <v>4010</v>
      </c>
      <c r="D452" t="inlineStr">
        <is>
          <t>Sales</t>
        </is>
      </c>
      <c r="F452" s="10" t="n">
        <v>117000</v>
      </c>
      <c r="G452" t="inlineStr">
        <is>
          <t>Cash counter sales 1st-15th Feb-2026; GST @18% split CGST 9% / SGST 9%</t>
        </is>
      </c>
    </row>
    <row r="453">
      <c r="A453" s="13" t="n">
        <v>46069</v>
      </c>
      <c r="B453" t="inlineStr">
        <is>
          <t>JV-165</t>
        </is>
      </c>
      <c r="C453" t="n">
        <v>2020</v>
      </c>
      <c r="D453" t="inlineStr">
        <is>
          <t>GST Output CGST</t>
        </is>
      </c>
      <c r="F453" s="10" t="n">
        <v>10530</v>
      </c>
      <c r="G453" t="inlineStr">
        <is>
          <t>Cash counter sales 1st-15th Feb-2026; GST @18% split CGST 9% / SGST 9%</t>
        </is>
      </c>
    </row>
    <row r="454">
      <c r="A454" s="13" t="n">
        <v>46069</v>
      </c>
      <c r="B454" t="inlineStr">
        <is>
          <t>JV-165</t>
        </is>
      </c>
      <c r="C454" t="n">
        <v>2030</v>
      </c>
      <c r="D454" t="inlineStr">
        <is>
          <t>GST Output SGST</t>
        </is>
      </c>
      <c r="F454" s="10" t="n">
        <v>10530</v>
      </c>
      <c r="G454" t="inlineStr">
        <is>
          <t>Cash counter sales 1st-15th Feb-2026; GST @18% split CGST 9% / SGST 9%</t>
        </is>
      </c>
    </row>
    <row r="455">
      <c r="A455" s="13" t="n">
        <v>46070</v>
      </c>
      <c r="B455" t="inlineStr">
        <is>
          <t>JV-166</t>
        </is>
      </c>
      <c r="C455" t="n">
        <v>5010</v>
      </c>
      <c r="D455" t="inlineStr">
        <is>
          <t>Purchases</t>
        </is>
      </c>
      <c r="E455" s="10" t="n">
        <v>95000</v>
      </c>
      <c r="G455" t="inlineStr">
        <is>
          <t>Cash purchases of flour, butter and eggs for Feb-2026, paid by UPI</t>
        </is>
      </c>
    </row>
    <row r="456">
      <c r="A456" s="13" t="n">
        <v>46070</v>
      </c>
      <c r="B456" t="inlineStr">
        <is>
          <t>JV-166</t>
        </is>
      </c>
      <c r="C456" t="n">
        <v>1070</v>
      </c>
      <c r="D456" t="inlineStr">
        <is>
          <t>GST Input CGST</t>
        </is>
      </c>
      <c r="E456" s="10" t="n">
        <v>8550</v>
      </c>
      <c r="G456" t="inlineStr">
        <is>
          <t>Cash purchases of flour, butter and eggs for Feb-2026, paid by UPI</t>
        </is>
      </c>
    </row>
    <row r="457">
      <c r="A457" s="13" t="n">
        <v>46070</v>
      </c>
      <c r="B457" t="inlineStr">
        <is>
          <t>JV-166</t>
        </is>
      </c>
      <c r="C457" t="n">
        <v>1080</v>
      </c>
      <c r="D457" t="inlineStr">
        <is>
          <t>GST Input SGST</t>
        </is>
      </c>
      <c r="E457" s="10" t="n">
        <v>8550</v>
      </c>
      <c r="G457" t="inlineStr">
        <is>
          <t>Cash purchases of flour, butter and eggs for Feb-2026, paid by UPI</t>
        </is>
      </c>
    </row>
    <row r="458">
      <c r="A458" s="13" t="n">
        <v>46070</v>
      </c>
      <c r="B458" t="inlineStr">
        <is>
          <t>JV-166</t>
        </is>
      </c>
      <c r="C458" t="n">
        <v>1010</v>
      </c>
      <c r="D458" t="inlineStr">
        <is>
          <t>Cash</t>
        </is>
      </c>
      <c r="F458" s="10" t="n">
        <v>112100</v>
      </c>
      <c r="G458" t="inlineStr">
        <is>
          <t>Cash purchases of flour, butter and eggs for Feb-2026, paid by UPI</t>
        </is>
      </c>
    </row>
    <row r="459">
      <c r="A459" s="13" t="n">
        <v>46072</v>
      </c>
      <c r="B459" t="inlineStr">
        <is>
          <t>JV-167</t>
        </is>
      </c>
      <c r="C459" t="n">
        <v>5010</v>
      </c>
      <c r="D459" t="inlineStr">
        <is>
          <t>Purchases</t>
        </is>
      </c>
      <c r="E459" s="10" t="n">
        <v>120000</v>
      </c>
      <c r="G459" t="inlineStr">
        <is>
          <t>Credit purchases from Sunrise Supplies for Feb-2026 on 30-day terms; input GST @18%</t>
        </is>
      </c>
    </row>
    <row r="460">
      <c r="A460" s="13" t="n">
        <v>46072</v>
      </c>
      <c r="B460" t="inlineStr">
        <is>
          <t>JV-167</t>
        </is>
      </c>
      <c r="C460" t="n">
        <v>1070</v>
      </c>
      <c r="D460" t="inlineStr">
        <is>
          <t>GST Input CGST</t>
        </is>
      </c>
      <c r="E460" s="10" t="n">
        <v>10800</v>
      </c>
      <c r="G460" t="inlineStr">
        <is>
          <t>Credit purchases from Sunrise Supplies for Feb-2026 on 30-day terms; input GST @18%</t>
        </is>
      </c>
    </row>
    <row r="461">
      <c r="A461" s="13" t="n">
        <v>46072</v>
      </c>
      <c r="B461" t="inlineStr">
        <is>
          <t>JV-167</t>
        </is>
      </c>
      <c r="C461" t="n">
        <v>1080</v>
      </c>
      <c r="D461" t="inlineStr">
        <is>
          <t>GST Input SGST</t>
        </is>
      </c>
      <c r="E461" s="10" t="n">
        <v>10800</v>
      </c>
      <c r="G461" t="inlineStr">
        <is>
          <t>Credit purchases from Sunrise Supplies for Feb-2026 on 30-day terms; input GST @18%</t>
        </is>
      </c>
    </row>
    <row r="462">
      <c r="A462" s="13" t="n">
        <v>46072</v>
      </c>
      <c r="B462" t="inlineStr">
        <is>
          <t>JV-167</t>
        </is>
      </c>
      <c r="C462" t="n">
        <v>2010</v>
      </c>
      <c r="D462" t="inlineStr">
        <is>
          <t>Accounts Payable</t>
        </is>
      </c>
      <c r="F462" s="10" t="n">
        <v>141600</v>
      </c>
      <c r="G462" t="inlineStr">
        <is>
          <t>Credit purchases from Sunrise Supplies for Feb-2026 on 30-day terms; input GST @18%</t>
        </is>
      </c>
    </row>
    <row r="463">
      <c r="A463" s="13" t="n">
        <v>46073</v>
      </c>
      <c r="B463" t="inlineStr">
        <is>
          <t>JV-168</t>
        </is>
      </c>
      <c r="C463" t="n">
        <v>5060</v>
      </c>
      <c r="D463" t="inlineStr">
        <is>
          <t>Packaging</t>
        </is>
      </c>
      <c r="E463" s="10" t="n">
        <v>10500</v>
      </c>
      <c r="G463" t="inlineStr">
        <is>
          <t>Boxes, bags and labels bought in cash for Feb-2026</t>
        </is>
      </c>
    </row>
    <row r="464">
      <c r="A464" s="13" t="n">
        <v>46073</v>
      </c>
      <c r="B464" t="inlineStr">
        <is>
          <t>JV-168</t>
        </is>
      </c>
      <c r="C464" t="n">
        <v>1010</v>
      </c>
      <c r="D464" t="inlineStr">
        <is>
          <t>Cash</t>
        </is>
      </c>
      <c r="F464" s="10" t="n">
        <v>10500</v>
      </c>
      <c r="G464" t="inlineStr">
        <is>
          <t>Boxes, bags and labels bought in cash for Feb-2026</t>
        </is>
      </c>
    </row>
    <row r="465">
      <c r="A465" s="13" t="n">
        <v>46075</v>
      </c>
      <c r="B465" t="inlineStr">
        <is>
          <t>JV-169</t>
        </is>
      </c>
      <c r="C465" t="n">
        <v>1020</v>
      </c>
      <c r="D465" t="inlineStr">
        <is>
          <t>Bank</t>
        </is>
      </c>
      <c r="E465" s="10" t="n">
        <v>330400</v>
      </c>
      <c r="G465" t="inlineStr">
        <is>
          <t>Collection from cafe customers against Jan-2026 invoices</t>
        </is>
      </c>
    </row>
    <row r="466">
      <c r="A466" s="13" t="n">
        <v>46075</v>
      </c>
      <c r="B466" t="inlineStr">
        <is>
          <t>JV-169</t>
        </is>
      </c>
      <c r="C466" t="n">
        <v>1030</v>
      </c>
      <c r="D466" t="inlineStr">
        <is>
          <t>Accounts Receivable</t>
        </is>
      </c>
      <c r="F466" s="10" t="n">
        <v>330400</v>
      </c>
      <c r="G466" t="inlineStr">
        <is>
          <t>Collection from cafe customers against Jan-2026 invoices</t>
        </is>
      </c>
    </row>
    <row r="467">
      <c r="A467" s="13" t="n">
        <v>46078</v>
      </c>
      <c r="B467" t="inlineStr">
        <is>
          <t>JV-170</t>
        </is>
      </c>
      <c r="C467" t="n">
        <v>2010</v>
      </c>
      <c r="D467" t="inlineStr">
        <is>
          <t>Accounts Payable</t>
        </is>
      </c>
      <c r="E467" s="10" t="n">
        <v>147500</v>
      </c>
      <c r="G467" t="inlineStr">
        <is>
          <t>Payment to Sunrise Supplies against Jan-2026 purchases (input GST already availed)</t>
        </is>
      </c>
    </row>
    <row r="468">
      <c r="A468" s="13" t="n">
        <v>46078</v>
      </c>
      <c r="B468" t="inlineStr">
        <is>
          <t>JV-170</t>
        </is>
      </c>
      <c r="C468" t="n">
        <v>1020</v>
      </c>
      <c r="D468" t="inlineStr">
        <is>
          <t>Bank</t>
        </is>
      </c>
      <c r="F468" s="10" t="n">
        <v>147500</v>
      </c>
      <c r="G468" t="inlineStr">
        <is>
          <t>Payment to Sunrise Supplies against Jan-2026 purchases (input GST already availed)</t>
        </is>
      </c>
    </row>
    <row r="469">
      <c r="A469" s="13" t="n">
        <v>46079</v>
      </c>
      <c r="B469" t="inlineStr">
        <is>
          <t>JV-171</t>
        </is>
      </c>
      <c r="C469" t="n">
        <v>1030</v>
      </c>
      <c r="D469" t="inlineStr">
        <is>
          <t>Accounts Receivable</t>
        </is>
      </c>
      <c r="E469" s="10" t="n">
        <v>318600</v>
      </c>
      <c r="G469" t="inlineStr">
        <is>
          <t>Credit sales to cafe partners for Feb-2026 on 30-day terms; GST @18% split CGST 9% / SGST 9%</t>
        </is>
      </c>
    </row>
    <row r="470">
      <c r="A470" s="13" t="n">
        <v>46079</v>
      </c>
      <c r="B470" t="inlineStr">
        <is>
          <t>JV-171</t>
        </is>
      </c>
      <c r="C470" t="n">
        <v>4010</v>
      </c>
      <c r="D470" t="inlineStr">
        <is>
          <t>Sales</t>
        </is>
      </c>
      <c r="F470" s="10" t="n">
        <v>270000</v>
      </c>
      <c r="G470" t="inlineStr">
        <is>
          <t>Credit sales to cafe partners for Feb-2026 on 30-day terms; GST @18% split CGST 9% / SGST 9%</t>
        </is>
      </c>
    </row>
    <row r="471">
      <c r="A471" s="13" t="n">
        <v>46079</v>
      </c>
      <c r="B471" t="inlineStr">
        <is>
          <t>JV-171</t>
        </is>
      </c>
      <c r="C471" t="n">
        <v>2020</v>
      </c>
      <c r="D471" t="inlineStr">
        <is>
          <t>GST Output CGST</t>
        </is>
      </c>
      <c r="F471" s="10" t="n">
        <v>24300</v>
      </c>
      <c r="G471" t="inlineStr">
        <is>
          <t>Credit sales to cafe partners for Feb-2026 on 30-day terms; GST @18% split CGST 9% / SGST 9%</t>
        </is>
      </c>
    </row>
    <row r="472">
      <c r="A472" s="13" t="n">
        <v>46079</v>
      </c>
      <c r="B472" t="inlineStr">
        <is>
          <t>JV-171</t>
        </is>
      </c>
      <c r="C472" t="n">
        <v>2030</v>
      </c>
      <c r="D472" t="inlineStr">
        <is>
          <t>GST Output SGST</t>
        </is>
      </c>
      <c r="F472" s="10" t="n">
        <v>24300</v>
      </c>
      <c r="G472" t="inlineStr">
        <is>
          <t>Credit sales to cafe partners for Feb-2026 on 30-day terms; GST @18% split CGST 9% / SGST 9%</t>
        </is>
      </c>
    </row>
    <row r="473">
      <c r="A473" s="13" t="n">
        <v>46081</v>
      </c>
      <c r="B473" t="inlineStr">
        <is>
          <t>JV-172</t>
        </is>
      </c>
      <c r="C473" t="n">
        <v>1020</v>
      </c>
      <c r="D473" t="inlineStr">
        <is>
          <t>Bank</t>
        </is>
      </c>
      <c r="E473" s="10" t="n">
        <v>3500</v>
      </c>
      <c r="G473" t="inlineStr">
        <is>
          <t>Interest credited on savings bank balance</t>
        </is>
      </c>
    </row>
    <row r="474">
      <c r="A474" s="13" t="n">
        <v>46081</v>
      </c>
      <c r="B474" t="inlineStr">
        <is>
          <t>JV-172</t>
        </is>
      </c>
      <c r="C474" t="n">
        <v>4020</v>
      </c>
      <c r="D474" t="inlineStr">
        <is>
          <t>Interest Income</t>
        </is>
      </c>
      <c r="F474" s="10" t="n">
        <v>3500</v>
      </c>
      <c r="G474" t="inlineStr">
        <is>
          <t>Interest credited on savings bank balance</t>
        </is>
      </c>
    </row>
    <row r="475">
      <c r="A475" s="13" t="n">
        <v>46081</v>
      </c>
      <c r="B475" t="inlineStr">
        <is>
          <t>JV-173</t>
        </is>
      </c>
      <c r="C475" t="n">
        <v>1010</v>
      </c>
      <c r="D475" t="inlineStr">
        <is>
          <t>Cash</t>
        </is>
      </c>
      <c r="E475" s="10" t="n">
        <v>168740</v>
      </c>
      <c r="G475" t="inlineStr">
        <is>
          <t>Cash counter sales 16th-28 Feb-2026; GST @18% split CGST 9% / SGST 9%</t>
        </is>
      </c>
    </row>
    <row r="476">
      <c r="A476" s="13" t="n">
        <v>46081</v>
      </c>
      <c r="B476" t="inlineStr">
        <is>
          <t>JV-173</t>
        </is>
      </c>
      <c r="C476" t="n">
        <v>4010</v>
      </c>
      <c r="D476" t="inlineStr">
        <is>
          <t>Sales</t>
        </is>
      </c>
      <c r="F476" s="10" t="n">
        <v>143000</v>
      </c>
      <c r="G476" t="inlineStr">
        <is>
          <t>Cash counter sales 16th-28 Feb-2026; GST @18% split CGST 9% / SGST 9%</t>
        </is>
      </c>
    </row>
    <row r="477">
      <c r="A477" s="13" t="n">
        <v>46081</v>
      </c>
      <c r="B477" t="inlineStr">
        <is>
          <t>JV-173</t>
        </is>
      </c>
      <c r="C477" t="n">
        <v>2020</v>
      </c>
      <c r="D477" t="inlineStr">
        <is>
          <t>GST Output CGST</t>
        </is>
      </c>
      <c r="F477" s="10" t="n">
        <v>12870</v>
      </c>
      <c r="G477" t="inlineStr">
        <is>
          <t>Cash counter sales 16th-28 Feb-2026; GST @18% split CGST 9% / SGST 9%</t>
        </is>
      </c>
    </row>
    <row r="478">
      <c r="A478" s="13" t="n">
        <v>46081</v>
      </c>
      <c r="B478" t="inlineStr">
        <is>
          <t>JV-173</t>
        </is>
      </c>
      <c r="C478" t="n">
        <v>2030</v>
      </c>
      <c r="D478" t="inlineStr">
        <is>
          <t>GST Output SGST</t>
        </is>
      </c>
      <c r="F478" s="10" t="n">
        <v>12870</v>
      </c>
      <c r="G478" t="inlineStr">
        <is>
          <t>Cash counter sales 16th-28 Feb-2026; GST @18% split CGST 9% / SGST 9%</t>
        </is>
      </c>
    </row>
    <row r="479">
      <c r="A479" s="13" t="n">
        <v>46081</v>
      </c>
      <c r="B479" t="inlineStr">
        <is>
          <t>JV-174</t>
        </is>
      </c>
      <c r="C479" t="n">
        <v>1020</v>
      </c>
      <c r="D479" t="inlineStr">
        <is>
          <t>Bank</t>
        </is>
      </c>
      <c r="E479" s="10" t="n">
        <v>140000</v>
      </c>
      <c r="G479" t="inlineStr">
        <is>
          <t>Cash sale proceeds of Feb-2026 deposited into the bank current account</t>
        </is>
      </c>
    </row>
    <row r="480">
      <c r="A480" s="13" t="n">
        <v>46081</v>
      </c>
      <c r="B480" t="inlineStr">
        <is>
          <t>JV-174</t>
        </is>
      </c>
      <c r="C480" t="n">
        <v>1010</v>
      </c>
      <c r="D480" t="inlineStr">
        <is>
          <t>Cash</t>
        </is>
      </c>
      <c r="F480" s="10" t="n">
        <v>140000</v>
      </c>
      <c r="G480" t="inlineStr">
        <is>
          <t>Cash sale proceeds of Feb-2026 deposited into the bank current account</t>
        </is>
      </c>
    </row>
    <row r="481">
      <c r="A481" s="13" t="n">
        <v>46086</v>
      </c>
      <c r="B481" t="inlineStr">
        <is>
          <t>JV-175</t>
        </is>
      </c>
      <c r="C481" t="n">
        <v>5020</v>
      </c>
      <c r="D481" t="inlineStr">
        <is>
          <t>Rent</t>
        </is>
      </c>
      <c r="E481" s="10" t="n">
        <v>35000</v>
      </c>
      <c r="G481" t="inlineStr">
        <is>
          <t>Shop and godown rent paid for Mar-2026</t>
        </is>
      </c>
    </row>
    <row r="482">
      <c r="A482" s="13" t="n">
        <v>46086</v>
      </c>
      <c r="B482" t="inlineStr">
        <is>
          <t>JV-175</t>
        </is>
      </c>
      <c r="C482" t="n">
        <v>1020</v>
      </c>
      <c r="D482" t="inlineStr">
        <is>
          <t>Bank</t>
        </is>
      </c>
      <c r="F482" s="10" t="n">
        <v>35000</v>
      </c>
      <c r="G482" t="inlineStr">
        <is>
          <t>Shop and godown rent paid for Mar-2026</t>
        </is>
      </c>
    </row>
    <row r="483">
      <c r="A483" s="13" t="n">
        <v>46086</v>
      </c>
      <c r="B483" t="inlineStr">
        <is>
          <t>JV-176</t>
        </is>
      </c>
      <c r="C483" t="n">
        <v>5080</v>
      </c>
      <c r="D483" t="inlineStr">
        <is>
          <t>Interest on Loan</t>
        </is>
      </c>
      <c r="E483" s="10" t="n">
        <v>3000</v>
      </c>
      <c r="G483" t="inlineStr">
        <is>
          <t>Loan EMI No. 10: principal 25,000 + interest 3,000 paid to bank</t>
        </is>
      </c>
    </row>
    <row r="484">
      <c r="A484" s="13" t="n">
        <v>46086</v>
      </c>
      <c r="B484" t="inlineStr">
        <is>
          <t>JV-176</t>
        </is>
      </c>
      <c r="C484" t="n">
        <v>2040</v>
      </c>
      <c r="D484" t="inlineStr">
        <is>
          <t>Loan</t>
        </is>
      </c>
      <c r="E484" s="10" t="n">
        <v>25000</v>
      </c>
      <c r="G484" t="inlineStr">
        <is>
          <t>Loan EMI No. 10: principal 25,000 + interest 3,000 paid to bank</t>
        </is>
      </c>
    </row>
    <row r="485">
      <c r="A485" s="13" t="n">
        <v>46086</v>
      </c>
      <c r="B485" t="inlineStr">
        <is>
          <t>JV-176</t>
        </is>
      </c>
      <c r="C485" t="n">
        <v>1020</v>
      </c>
      <c r="D485" t="inlineStr">
        <is>
          <t>Bank</t>
        </is>
      </c>
      <c r="F485" s="10" t="n">
        <v>28000</v>
      </c>
      <c r="G485" t="inlineStr">
        <is>
          <t>Loan EMI No. 10: principal 25,000 + interest 3,000 paid to bank</t>
        </is>
      </c>
    </row>
    <row r="486">
      <c r="A486" s="13" t="n">
        <v>46088</v>
      </c>
      <c r="B486" t="inlineStr">
        <is>
          <t>JV-177</t>
        </is>
      </c>
      <c r="C486" t="n">
        <v>5030</v>
      </c>
      <c r="D486" t="inlineStr">
        <is>
          <t>Salaries</t>
        </is>
      </c>
      <c r="E486" s="10" t="n">
        <v>110000</v>
      </c>
      <c r="G486" t="inlineStr">
        <is>
          <t>Salaries paid to 5 staff for Mar-2026</t>
        </is>
      </c>
    </row>
    <row r="487">
      <c r="A487" s="13" t="n">
        <v>46088</v>
      </c>
      <c r="B487" t="inlineStr">
        <is>
          <t>JV-177</t>
        </is>
      </c>
      <c r="C487" t="n">
        <v>1020</v>
      </c>
      <c r="D487" t="inlineStr">
        <is>
          <t>Bank</t>
        </is>
      </c>
      <c r="F487" s="10" t="n">
        <v>110000</v>
      </c>
      <c r="G487" t="inlineStr">
        <is>
          <t>Salaries paid to 5 staff for Mar-2026</t>
        </is>
      </c>
    </row>
    <row r="488">
      <c r="A488" s="13" t="n">
        <v>46089</v>
      </c>
      <c r="B488" t="inlineStr">
        <is>
          <t>JV-178</t>
        </is>
      </c>
      <c r="C488" t="n">
        <v>5050</v>
      </c>
      <c r="D488" t="inlineStr">
        <is>
          <t>Internet</t>
        </is>
      </c>
      <c r="E488" s="10" t="n">
        <v>1800</v>
      </c>
      <c r="G488" t="inlineStr">
        <is>
          <t>Fibre internet bill for Mar-2026 paid in cash</t>
        </is>
      </c>
    </row>
    <row r="489">
      <c r="A489" s="13" t="n">
        <v>46089</v>
      </c>
      <c r="B489" t="inlineStr">
        <is>
          <t>JV-178</t>
        </is>
      </c>
      <c r="C489" t="n">
        <v>1010</v>
      </c>
      <c r="D489" t="inlineStr">
        <is>
          <t>Cash</t>
        </is>
      </c>
      <c r="F489" s="10" t="n">
        <v>1800</v>
      </c>
      <c r="G489" t="inlineStr">
        <is>
          <t>Fibre internet bill for Mar-2026 paid in cash</t>
        </is>
      </c>
    </row>
    <row r="490">
      <c r="A490" s="13" t="n">
        <v>46093</v>
      </c>
      <c r="B490" t="inlineStr">
        <is>
          <t>JV-179</t>
        </is>
      </c>
      <c r="C490" t="n">
        <v>5040</v>
      </c>
      <c r="D490" t="inlineStr">
        <is>
          <t>Electricity</t>
        </is>
      </c>
      <c r="E490" s="10" t="n">
        <v>7400</v>
      </c>
      <c r="G490" t="inlineStr">
        <is>
          <t>Electricity bill (ovens and AC) for Mar-2026</t>
        </is>
      </c>
    </row>
    <row r="491">
      <c r="A491" s="13" t="n">
        <v>46093</v>
      </c>
      <c r="B491" t="inlineStr">
        <is>
          <t>JV-179</t>
        </is>
      </c>
      <c r="C491" t="n">
        <v>1020</v>
      </c>
      <c r="D491" t="inlineStr">
        <is>
          <t>Bank</t>
        </is>
      </c>
      <c r="F491" s="10" t="n">
        <v>7400</v>
      </c>
      <c r="G491" t="inlineStr">
        <is>
          <t>Electricity bill (ovens and AC) for Mar-2026</t>
        </is>
      </c>
    </row>
    <row r="492">
      <c r="A492" s="13" t="n">
        <v>46096</v>
      </c>
      <c r="B492" t="inlineStr">
        <is>
          <t>JV-180</t>
        </is>
      </c>
      <c r="C492" t="n">
        <v>3020</v>
      </c>
      <c r="D492" t="inlineStr">
        <is>
          <t>Drawings</t>
        </is>
      </c>
      <c r="E492" s="10" t="n">
        <v>20000</v>
      </c>
      <c r="G492" t="inlineStr">
        <is>
          <t>Cash withdrawn by the owner for personal use (drawings)</t>
        </is>
      </c>
    </row>
    <row r="493">
      <c r="A493" s="13" t="n">
        <v>46096</v>
      </c>
      <c r="B493" t="inlineStr">
        <is>
          <t>JV-180</t>
        </is>
      </c>
      <c r="C493" t="n">
        <v>1010</v>
      </c>
      <c r="D493" t="inlineStr">
        <is>
          <t>Cash</t>
        </is>
      </c>
      <c r="F493" s="10" t="n">
        <v>20000</v>
      </c>
      <c r="G493" t="inlineStr">
        <is>
          <t>Cash withdrawn by the owner for personal use (drawings)</t>
        </is>
      </c>
    </row>
    <row r="494">
      <c r="A494" s="13" t="n">
        <v>46097</v>
      </c>
      <c r="B494" t="inlineStr">
        <is>
          <t>JV-181</t>
        </is>
      </c>
      <c r="C494" t="n">
        <v>1010</v>
      </c>
      <c r="D494" t="inlineStr">
        <is>
          <t>Cash</t>
        </is>
      </c>
      <c r="E494" s="10" t="n">
        <v>164610</v>
      </c>
      <c r="G494" t="inlineStr">
        <is>
          <t>Cash counter sales 1st-15th Mar-2026; GST @18% split CGST 9% / SGST 9%</t>
        </is>
      </c>
    </row>
    <row r="495">
      <c r="A495" s="13" t="n">
        <v>46097</v>
      </c>
      <c r="B495" t="inlineStr">
        <is>
          <t>JV-181</t>
        </is>
      </c>
      <c r="C495" t="n">
        <v>4010</v>
      </c>
      <c r="D495" t="inlineStr">
        <is>
          <t>Sales</t>
        </is>
      </c>
      <c r="F495" s="10" t="n">
        <v>139500</v>
      </c>
      <c r="G495" t="inlineStr">
        <is>
          <t>Cash counter sales 1st-15th Mar-2026; GST @18% split CGST 9% / SGST 9%</t>
        </is>
      </c>
    </row>
    <row r="496">
      <c r="A496" s="13" t="n">
        <v>46097</v>
      </c>
      <c r="B496" t="inlineStr">
        <is>
          <t>JV-181</t>
        </is>
      </c>
      <c r="C496" t="n">
        <v>2020</v>
      </c>
      <c r="D496" t="inlineStr">
        <is>
          <t>GST Output CGST</t>
        </is>
      </c>
      <c r="F496" s="10" t="n">
        <v>12555</v>
      </c>
      <c r="G496" t="inlineStr">
        <is>
          <t>Cash counter sales 1st-15th Mar-2026; GST @18% split CGST 9% / SGST 9%</t>
        </is>
      </c>
    </row>
    <row r="497">
      <c r="A497" s="13" t="n">
        <v>46097</v>
      </c>
      <c r="B497" t="inlineStr">
        <is>
          <t>JV-181</t>
        </is>
      </c>
      <c r="C497" t="n">
        <v>2030</v>
      </c>
      <c r="D497" t="inlineStr">
        <is>
          <t>GST Output SGST</t>
        </is>
      </c>
      <c r="F497" s="10" t="n">
        <v>12555</v>
      </c>
      <c r="G497" t="inlineStr">
        <is>
          <t>Cash counter sales 1st-15th Mar-2026; GST @18% split CGST 9% / SGST 9%</t>
        </is>
      </c>
    </row>
    <row r="498">
      <c r="A498" s="13" t="n">
        <v>46098</v>
      </c>
      <c r="B498" t="inlineStr">
        <is>
          <t>JV-182</t>
        </is>
      </c>
      <c r="C498" t="n">
        <v>5010</v>
      </c>
      <c r="D498" t="inlineStr">
        <is>
          <t>Purchases</t>
        </is>
      </c>
      <c r="E498" s="10" t="n">
        <v>115000</v>
      </c>
      <c r="G498" t="inlineStr">
        <is>
          <t>Cash purchases of flour, butter and eggs for Mar-2026, paid by UPI</t>
        </is>
      </c>
    </row>
    <row r="499">
      <c r="A499" s="13" t="n">
        <v>46098</v>
      </c>
      <c r="B499" t="inlineStr">
        <is>
          <t>JV-182</t>
        </is>
      </c>
      <c r="C499" t="n">
        <v>1070</v>
      </c>
      <c r="D499" t="inlineStr">
        <is>
          <t>GST Input CGST</t>
        </is>
      </c>
      <c r="E499" s="10" t="n">
        <v>10350</v>
      </c>
      <c r="G499" t="inlineStr">
        <is>
          <t>Cash purchases of flour, butter and eggs for Mar-2026, paid by UPI</t>
        </is>
      </c>
    </row>
    <row r="500">
      <c r="A500" s="13" t="n">
        <v>46098</v>
      </c>
      <c r="B500" t="inlineStr">
        <is>
          <t>JV-182</t>
        </is>
      </c>
      <c r="C500" t="n">
        <v>1080</v>
      </c>
      <c r="D500" t="inlineStr">
        <is>
          <t>GST Input SGST</t>
        </is>
      </c>
      <c r="E500" s="10" t="n">
        <v>10350</v>
      </c>
      <c r="G500" t="inlineStr">
        <is>
          <t>Cash purchases of flour, butter and eggs for Mar-2026, paid by UPI</t>
        </is>
      </c>
    </row>
    <row r="501">
      <c r="A501" s="13" t="n">
        <v>46098</v>
      </c>
      <c r="B501" t="inlineStr">
        <is>
          <t>JV-182</t>
        </is>
      </c>
      <c r="C501" t="n">
        <v>1010</v>
      </c>
      <c r="D501" t="inlineStr">
        <is>
          <t>Cash</t>
        </is>
      </c>
      <c r="F501" s="10" t="n">
        <v>135700</v>
      </c>
      <c r="G501" t="inlineStr">
        <is>
          <t>Cash purchases of flour, butter and eggs for Mar-2026, paid by UPI</t>
        </is>
      </c>
    </row>
    <row r="502">
      <c r="A502" s="13" t="n">
        <v>46100</v>
      </c>
      <c r="B502" t="inlineStr">
        <is>
          <t>JV-183</t>
        </is>
      </c>
      <c r="C502" t="n">
        <v>5010</v>
      </c>
      <c r="D502" t="inlineStr">
        <is>
          <t>Purchases</t>
        </is>
      </c>
      <c r="E502" s="10" t="n">
        <v>145000</v>
      </c>
      <c r="G502" t="inlineStr">
        <is>
          <t>Credit purchases from Sunrise Supplies for Mar-2026 on 30-day terms; input GST @18%</t>
        </is>
      </c>
    </row>
    <row r="503">
      <c r="A503" s="13" t="n">
        <v>46100</v>
      </c>
      <c r="B503" t="inlineStr">
        <is>
          <t>JV-183</t>
        </is>
      </c>
      <c r="C503" t="n">
        <v>1070</v>
      </c>
      <c r="D503" t="inlineStr">
        <is>
          <t>GST Input CGST</t>
        </is>
      </c>
      <c r="E503" s="10" t="n">
        <v>13050</v>
      </c>
      <c r="G503" t="inlineStr">
        <is>
          <t>Credit purchases from Sunrise Supplies for Mar-2026 on 30-day terms; input GST @18%</t>
        </is>
      </c>
    </row>
    <row r="504">
      <c r="A504" s="13" t="n">
        <v>46100</v>
      </c>
      <c r="B504" t="inlineStr">
        <is>
          <t>JV-183</t>
        </is>
      </c>
      <c r="C504" t="n">
        <v>1080</v>
      </c>
      <c r="D504" t="inlineStr">
        <is>
          <t>GST Input SGST</t>
        </is>
      </c>
      <c r="E504" s="10" t="n">
        <v>13050</v>
      </c>
      <c r="G504" t="inlineStr">
        <is>
          <t>Credit purchases from Sunrise Supplies for Mar-2026 on 30-day terms; input GST @18%</t>
        </is>
      </c>
    </row>
    <row r="505">
      <c r="A505" s="13" t="n">
        <v>46100</v>
      </c>
      <c r="B505" t="inlineStr">
        <is>
          <t>JV-183</t>
        </is>
      </c>
      <c r="C505" t="n">
        <v>2010</v>
      </c>
      <c r="D505" t="inlineStr">
        <is>
          <t>Accounts Payable</t>
        </is>
      </c>
      <c r="F505" s="10" t="n">
        <v>171100</v>
      </c>
      <c r="G505" t="inlineStr">
        <is>
          <t>Credit purchases from Sunrise Supplies for Mar-2026 on 30-day terms; input GST @18%</t>
        </is>
      </c>
    </row>
    <row r="506">
      <c r="A506" s="13" t="n">
        <v>46101</v>
      </c>
      <c r="B506" t="inlineStr">
        <is>
          <t>JV-184</t>
        </is>
      </c>
      <c r="C506" t="n">
        <v>5060</v>
      </c>
      <c r="D506" t="inlineStr">
        <is>
          <t>Packaging</t>
        </is>
      </c>
      <c r="E506" s="10" t="n">
        <v>12500</v>
      </c>
      <c r="G506" t="inlineStr">
        <is>
          <t>Boxes, bags and labels bought in cash for Mar-2026</t>
        </is>
      </c>
    </row>
    <row r="507">
      <c r="A507" s="13" t="n">
        <v>46101</v>
      </c>
      <c r="B507" t="inlineStr">
        <is>
          <t>JV-184</t>
        </is>
      </c>
      <c r="C507" t="n">
        <v>1010</v>
      </c>
      <c r="D507" t="inlineStr">
        <is>
          <t>Cash</t>
        </is>
      </c>
      <c r="F507" s="10" t="n">
        <v>12500</v>
      </c>
      <c r="G507" t="inlineStr">
        <is>
          <t>Boxes, bags and labels bought in cash for Mar-2026</t>
        </is>
      </c>
    </row>
    <row r="508">
      <c r="A508" s="13" t="n">
        <v>46103</v>
      </c>
      <c r="B508" t="inlineStr">
        <is>
          <t>JV-185</t>
        </is>
      </c>
      <c r="C508" t="n">
        <v>1020</v>
      </c>
      <c r="D508" t="inlineStr">
        <is>
          <t>Bank</t>
        </is>
      </c>
      <c r="E508" s="10" t="n">
        <v>318600</v>
      </c>
      <c r="G508" t="inlineStr">
        <is>
          <t>Collection from cafe customers against Feb-2026 invoices</t>
        </is>
      </c>
    </row>
    <row r="509">
      <c r="A509" s="13" t="n">
        <v>46103</v>
      </c>
      <c r="B509" t="inlineStr">
        <is>
          <t>JV-185</t>
        </is>
      </c>
      <c r="C509" t="n">
        <v>1030</v>
      </c>
      <c r="D509" t="inlineStr">
        <is>
          <t>Accounts Receivable</t>
        </is>
      </c>
      <c r="F509" s="10" t="n">
        <v>318600</v>
      </c>
      <c r="G509" t="inlineStr">
        <is>
          <t>Collection from cafe customers against Feb-2026 invoices</t>
        </is>
      </c>
    </row>
    <row r="510">
      <c r="A510" s="13" t="n">
        <v>46106</v>
      </c>
      <c r="B510" t="inlineStr">
        <is>
          <t>JV-186</t>
        </is>
      </c>
      <c r="C510" t="n">
        <v>2010</v>
      </c>
      <c r="D510" t="inlineStr">
        <is>
          <t>Accounts Payable</t>
        </is>
      </c>
      <c r="E510" s="10" t="n">
        <v>141600</v>
      </c>
      <c r="G510" t="inlineStr">
        <is>
          <t>Payment to Sunrise Supplies against Feb-2026 purchases (input GST already availed)</t>
        </is>
      </c>
    </row>
    <row r="511">
      <c r="A511" s="13" t="n">
        <v>46106</v>
      </c>
      <c r="B511" t="inlineStr">
        <is>
          <t>JV-186</t>
        </is>
      </c>
      <c r="C511" t="n">
        <v>1020</v>
      </c>
      <c r="D511" t="inlineStr">
        <is>
          <t>Bank</t>
        </is>
      </c>
      <c r="F511" s="10" t="n">
        <v>141600</v>
      </c>
      <c r="G511" t="inlineStr">
        <is>
          <t>Payment to Sunrise Supplies against Feb-2026 purchases (input GST already availed)</t>
        </is>
      </c>
    </row>
    <row r="512">
      <c r="A512" s="13" t="n">
        <v>46107</v>
      </c>
      <c r="B512" t="inlineStr">
        <is>
          <t>JV-187</t>
        </is>
      </c>
      <c r="C512" t="n">
        <v>1030</v>
      </c>
      <c r="D512" t="inlineStr">
        <is>
          <t>Accounts Receivable</t>
        </is>
      </c>
      <c r="E512" s="10" t="n">
        <v>377600</v>
      </c>
      <c r="G512" t="inlineStr">
        <is>
          <t>Credit sales to cafe partners for Mar-2026 on 30-day terms; GST @18% split CGST 9% / SGST 9%</t>
        </is>
      </c>
    </row>
    <row r="513">
      <c r="A513" s="13" t="n">
        <v>46107</v>
      </c>
      <c r="B513" t="inlineStr">
        <is>
          <t>JV-187</t>
        </is>
      </c>
      <c r="C513" t="n">
        <v>4010</v>
      </c>
      <c r="D513" t="inlineStr">
        <is>
          <t>Sales</t>
        </is>
      </c>
      <c r="F513" s="10" t="n">
        <v>320000</v>
      </c>
      <c r="G513" t="inlineStr">
        <is>
          <t>Credit sales to cafe partners for Mar-2026 on 30-day terms; GST @18% split CGST 9% / SGST 9%</t>
        </is>
      </c>
    </row>
    <row r="514">
      <c r="A514" s="13" t="n">
        <v>46107</v>
      </c>
      <c r="B514" t="inlineStr">
        <is>
          <t>JV-187</t>
        </is>
      </c>
      <c r="C514" t="n">
        <v>2020</v>
      </c>
      <c r="D514" t="inlineStr">
        <is>
          <t>GST Output CGST</t>
        </is>
      </c>
      <c r="F514" s="10" t="n">
        <v>28800</v>
      </c>
      <c r="G514" t="inlineStr">
        <is>
          <t>Credit sales to cafe partners for Mar-2026 on 30-day terms; GST @18% split CGST 9% / SGST 9%</t>
        </is>
      </c>
    </row>
    <row r="515">
      <c r="A515" s="13" t="n">
        <v>46107</v>
      </c>
      <c r="B515" t="inlineStr">
        <is>
          <t>JV-187</t>
        </is>
      </c>
      <c r="C515" t="n">
        <v>2030</v>
      </c>
      <c r="D515" t="inlineStr">
        <is>
          <t>GST Output SGST</t>
        </is>
      </c>
      <c r="F515" s="10" t="n">
        <v>28800</v>
      </c>
      <c r="G515" t="inlineStr">
        <is>
          <t>Credit sales to cafe partners for Mar-2026 on 30-day terms; GST @18% split CGST 9% / SGST 9%</t>
        </is>
      </c>
    </row>
    <row r="516">
      <c r="A516" s="13" t="n">
        <v>46112</v>
      </c>
      <c r="B516" t="inlineStr">
        <is>
          <t>JV-188</t>
        </is>
      </c>
      <c r="C516" t="n">
        <v>5090</v>
      </c>
      <c r="D516" t="inlineStr">
        <is>
          <t>Depreciation Expense</t>
        </is>
      </c>
      <c r="E516" s="10" t="n">
        <v>12750</v>
      </c>
      <c r="G516" t="inlineStr">
        <is>
          <t>Depreciation on furniture &amp; equipment (SLM 10% p.a., charged quarterly)</t>
        </is>
      </c>
    </row>
    <row r="517">
      <c r="A517" s="13" t="n">
        <v>46112</v>
      </c>
      <c r="B517" t="inlineStr">
        <is>
          <t>JV-188</t>
        </is>
      </c>
      <c r="C517" t="n">
        <v>1060</v>
      </c>
      <c r="D517" t="inlineStr">
        <is>
          <t>Accumulated Depreciation</t>
        </is>
      </c>
      <c r="F517" s="10" t="n">
        <v>12750</v>
      </c>
      <c r="G517" t="inlineStr">
        <is>
          <t>Depreciation on furniture &amp; equipment (SLM 10% p.a., charged quarterly)</t>
        </is>
      </c>
    </row>
    <row r="518">
      <c r="A518" s="13" t="n">
        <v>46112</v>
      </c>
      <c r="B518" t="inlineStr">
        <is>
          <t>JV-189</t>
        </is>
      </c>
      <c r="C518" t="n">
        <v>5070</v>
      </c>
      <c r="D518" t="inlineStr">
        <is>
          <t>Bank Charges</t>
        </is>
      </c>
      <c r="E518" s="10" t="n">
        <v>750</v>
      </c>
      <c r="G518" t="inlineStr">
        <is>
          <t>Bank charges and SMS alert fees for the quarter</t>
        </is>
      </c>
    </row>
    <row r="519">
      <c r="A519" s="13" t="n">
        <v>46112</v>
      </c>
      <c r="B519" t="inlineStr">
        <is>
          <t>JV-189</t>
        </is>
      </c>
      <c r="C519" t="n">
        <v>1020</v>
      </c>
      <c r="D519" t="inlineStr">
        <is>
          <t>Bank</t>
        </is>
      </c>
      <c r="F519" s="10" t="n">
        <v>750</v>
      </c>
      <c r="G519" t="inlineStr">
        <is>
          <t>Bank charges and SMS alert fees for the quarter</t>
        </is>
      </c>
    </row>
    <row r="520">
      <c r="A520" s="13" t="n">
        <v>46112</v>
      </c>
      <c r="B520" t="inlineStr">
        <is>
          <t>JV-190</t>
        </is>
      </c>
      <c r="C520" t="n">
        <v>1010</v>
      </c>
      <c r="D520" t="inlineStr">
        <is>
          <t>Cash</t>
        </is>
      </c>
      <c r="E520" s="10" t="n">
        <v>201190</v>
      </c>
      <c r="G520" t="inlineStr">
        <is>
          <t>Cash counter sales 16th-31 Mar-2026; GST @18% split CGST 9% / SGST 9%</t>
        </is>
      </c>
    </row>
    <row r="521">
      <c r="A521" s="13" t="n">
        <v>46112</v>
      </c>
      <c r="B521" t="inlineStr">
        <is>
          <t>JV-190</t>
        </is>
      </c>
      <c r="C521" t="n">
        <v>4010</v>
      </c>
      <c r="D521" t="inlineStr">
        <is>
          <t>Sales</t>
        </is>
      </c>
      <c r="F521" s="10" t="n">
        <v>170500</v>
      </c>
      <c r="G521" t="inlineStr">
        <is>
          <t>Cash counter sales 16th-31 Mar-2026; GST @18% split CGST 9% / SGST 9%</t>
        </is>
      </c>
    </row>
    <row r="522">
      <c r="A522" s="13" t="n">
        <v>46112</v>
      </c>
      <c r="B522" t="inlineStr">
        <is>
          <t>JV-190</t>
        </is>
      </c>
      <c r="C522" t="n">
        <v>2020</v>
      </c>
      <c r="D522" t="inlineStr">
        <is>
          <t>GST Output CGST</t>
        </is>
      </c>
      <c r="F522" s="10" t="n">
        <v>15345</v>
      </c>
      <c r="G522" t="inlineStr">
        <is>
          <t>Cash counter sales 16th-31 Mar-2026; GST @18% split CGST 9% / SGST 9%</t>
        </is>
      </c>
    </row>
    <row r="523">
      <c r="A523" s="13" t="n">
        <v>46112</v>
      </c>
      <c r="B523" t="inlineStr">
        <is>
          <t>JV-190</t>
        </is>
      </c>
      <c r="C523" t="n">
        <v>2030</v>
      </c>
      <c r="D523" t="inlineStr">
        <is>
          <t>GST Output SGST</t>
        </is>
      </c>
      <c r="F523" s="10" t="n">
        <v>15345</v>
      </c>
      <c r="G523" t="inlineStr">
        <is>
          <t>Cash counter sales 16th-31 Mar-2026; GST @18% split CGST 9% / SGST 9%</t>
        </is>
      </c>
    </row>
    <row r="524">
      <c r="A524" s="13" t="n">
        <v>46112</v>
      </c>
      <c r="B524" t="inlineStr">
        <is>
          <t>JV-191</t>
        </is>
      </c>
      <c r="C524" t="n">
        <v>1020</v>
      </c>
      <c r="D524" t="inlineStr">
        <is>
          <t>Bank</t>
        </is>
      </c>
      <c r="E524" s="10" t="n">
        <v>140000</v>
      </c>
      <c r="G524" t="inlineStr">
        <is>
          <t>Cash sale proceeds of Mar-2026 deposited into the bank current account</t>
        </is>
      </c>
    </row>
    <row r="525">
      <c r="A525" s="13" t="n">
        <v>46112</v>
      </c>
      <c r="B525" t="inlineStr">
        <is>
          <t>JV-191</t>
        </is>
      </c>
      <c r="C525" t="n">
        <v>1010</v>
      </c>
      <c r="D525" t="inlineStr">
        <is>
          <t>Cash</t>
        </is>
      </c>
      <c r="F525" s="10" t="n">
        <v>140000</v>
      </c>
      <c r="G525" t="inlineStr">
        <is>
          <t>Cash sale proceeds of Mar-2026 deposited into the bank current account</t>
        </is>
      </c>
    </row>
    <row r="526">
      <c r="A526" s="11" t="inlineStr">
        <is>
          <t>TOTALS</t>
        </is>
      </c>
      <c r="B526" s="6" t="n"/>
      <c r="C526" s="6" t="n"/>
      <c r="D526" s="7" t="n"/>
      <c r="E526" s="12">
        <f>SUM(E3:E525)</f>
        <v/>
      </c>
      <c r="F526" s="12">
        <f>SUM(F3:F525)</f>
        <v/>
      </c>
    </row>
    <row r="527">
      <c r="A527" s="11" t="inlineStr">
        <is>
          <t>Check: Total Debits − Total Credits (must be 0)</t>
        </is>
      </c>
      <c r="B527" s="6" t="n"/>
      <c r="C527" s="6" t="n"/>
      <c r="D527" s="7" t="n"/>
      <c r="E527" s="14">
        <f>E526-F526</f>
        <v/>
      </c>
    </row>
  </sheetData>
  <autoFilter ref="A2:G525"/>
  <mergeCells count="3">
    <mergeCell ref="A527:D527"/>
    <mergeCell ref="A526:D526"/>
    <mergeCell ref="A1:G1"/>
  </mergeCells>
  <conditionalFormatting sqref="E527">
    <cfRule type="cellIs" priority="1" operator="notEqual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20" customWidth="1" min="4" max="4"/>
    <col width="18" customWidth="1" min="5" max="5"/>
    <col width="18" customWidth="1" min="6" max="6"/>
    <col width="18" customWidth="1" min="7" max="7"/>
    <col width="18" customWidth="1" min="8" max="8"/>
    <col width="9" customWidth="1" min="9" max="9"/>
  </cols>
  <sheetData>
    <row r="1">
      <c r="A1" s="1" t="inlineStr">
        <is>
          <t>Ledger Summary: all accounts</t>
        </is>
      </c>
    </row>
    <row r="2">
      <c r="A2" s="5" t="inlineStr">
        <is>
          <t>Code</t>
        </is>
      </c>
      <c r="B2" s="5" t="inlineStr">
        <is>
          <t>Account Name</t>
        </is>
      </c>
      <c r="C2" s="5" t="inlineStr">
        <is>
          <t>Type</t>
        </is>
      </c>
      <c r="D2" s="5" t="inlineStr">
        <is>
          <t>Opening Balance (₹)</t>
        </is>
      </c>
      <c r="E2" s="5" t="inlineStr">
        <is>
          <t>Total Debits (₹)</t>
        </is>
      </c>
      <c r="F2" s="5" t="inlineStr">
        <is>
          <t>Total Credits (₹)</t>
        </is>
      </c>
      <c r="G2" s="5" t="inlineStr">
        <is>
          <t>Closing Dr (₹)</t>
        </is>
      </c>
      <c r="H2" s="5" t="inlineStr">
        <is>
          <t>Closing Cr (₹)</t>
        </is>
      </c>
      <c r="I2" s="5" t="inlineStr">
        <is>
          <t>Dr / Cr</t>
        </is>
      </c>
    </row>
    <row r="3">
      <c r="A3" t="n">
        <v>1010</v>
      </c>
      <c r="B3" t="inlineStr">
        <is>
          <t>Cash</t>
        </is>
      </c>
      <c r="C3" t="inlineStr">
        <is>
          <t>Asset</t>
        </is>
      </c>
      <c r="D3" s="10">
        <f>SUMIF('Chart of Accounts'!$A:$A,$A3,'Chart of Accounts'!$F:$F)</f>
        <v/>
      </c>
      <c r="E3" s="10">
        <f>SUMIF(Journal!$C:$C,$A3,Journal!$E:$E)</f>
        <v/>
      </c>
      <c r="F3" s="10">
        <f>SUMIF(Journal!$C:$C,$A3,Journal!$F:$F)</f>
        <v/>
      </c>
      <c r="G3" s="10">
        <f>MAX(0,$D3+$E3-$F3)</f>
        <v/>
      </c>
      <c r="H3" s="10">
        <f>MAX(0,-($D3+$E3-$F3))</f>
        <v/>
      </c>
      <c r="I3" s="15">
        <f>IF($G3&gt;0,"Dr",IF($H3&gt;0,"Cr","-"))</f>
        <v/>
      </c>
    </row>
    <row r="4">
      <c r="A4" t="n">
        <v>1020</v>
      </c>
      <c r="B4" t="inlineStr">
        <is>
          <t>Bank</t>
        </is>
      </c>
      <c r="C4" t="inlineStr">
        <is>
          <t>Asset</t>
        </is>
      </c>
      <c r="D4" s="10">
        <f>SUMIF('Chart of Accounts'!$A:$A,$A4,'Chart of Accounts'!$F:$F)</f>
        <v/>
      </c>
      <c r="E4" s="10">
        <f>SUMIF(Journal!$C:$C,$A4,Journal!$E:$E)</f>
        <v/>
      </c>
      <c r="F4" s="10">
        <f>SUMIF(Journal!$C:$C,$A4,Journal!$F:$F)</f>
        <v/>
      </c>
      <c r="G4" s="10">
        <f>MAX(0,$D4+$E4-$F4)</f>
        <v/>
      </c>
      <c r="H4" s="10">
        <f>MAX(0,-($D4+$E4-$F4))</f>
        <v/>
      </c>
      <c r="I4" s="15">
        <f>IF($G4&gt;0,"Dr",IF($H4&gt;0,"Cr","-"))</f>
        <v/>
      </c>
    </row>
    <row r="5">
      <c r="A5" t="n">
        <v>1030</v>
      </c>
      <c r="B5" t="inlineStr">
        <is>
          <t>Accounts Receivable</t>
        </is>
      </c>
      <c r="C5" t="inlineStr">
        <is>
          <t>Asset</t>
        </is>
      </c>
      <c r="D5" s="10">
        <f>SUMIF('Chart of Accounts'!$A:$A,$A5,'Chart of Accounts'!$F:$F)</f>
        <v/>
      </c>
      <c r="E5" s="10">
        <f>SUMIF(Journal!$C:$C,$A5,Journal!$E:$E)</f>
        <v/>
      </c>
      <c r="F5" s="10">
        <f>SUMIF(Journal!$C:$C,$A5,Journal!$F:$F)</f>
        <v/>
      </c>
      <c r="G5" s="10">
        <f>MAX(0,$D5+$E5-$F5)</f>
        <v/>
      </c>
      <c r="H5" s="10">
        <f>MAX(0,-($D5+$E5-$F5))</f>
        <v/>
      </c>
      <c r="I5" s="15">
        <f>IF($G5&gt;0,"Dr",IF($H5&gt;0,"Cr","-"))</f>
        <v/>
      </c>
    </row>
    <row r="6">
      <c r="A6" t="n">
        <v>1040</v>
      </c>
      <c r="B6" t="inlineStr">
        <is>
          <t>Inventory</t>
        </is>
      </c>
      <c r="C6" t="inlineStr">
        <is>
          <t>Asset</t>
        </is>
      </c>
      <c r="D6" s="10">
        <f>SUMIF('Chart of Accounts'!$A:$A,$A6,'Chart of Accounts'!$F:$F)</f>
        <v/>
      </c>
      <c r="E6" s="10">
        <f>SUMIF(Journal!$C:$C,$A6,Journal!$E:$E)</f>
        <v/>
      </c>
      <c r="F6" s="10">
        <f>SUMIF(Journal!$C:$C,$A6,Journal!$F:$F)</f>
        <v/>
      </c>
      <c r="G6" s="10">
        <f>MAX(0,$D6+$E6-$F6)</f>
        <v/>
      </c>
      <c r="H6" s="10">
        <f>MAX(0,-($D6+$E6-$F6))</f>
        <v/>
      </c>
      <c r="I6" s="15">
        <f>IF($G6&gt;0,"Dr",IF($H6&gt;0,"Cr","-"))</f>
        <v/>
      </c>
    </row>
    <row r="7">
      <c r="A7" t="n">
        <v>1050</v>
      </c>
      <c r="B7" t="inlineStr">
        <is>
          <t>Furniture &amp; Equipment</t>
        </is>
      </c>
      <c r="C7" t="inlineStr">
        <is>
          <t>Asset</t>
        </is>
      </c>
      <c r="D7" s="10">
        <f>SUMIF('Chart of Accounts'!$A:$A,$A7,'Chart of Accounts'!$F:$F)</f>
        <v/>
      </c>
      <c r="E7" s="10">
        <f>SUMIF(Journal!$C:$C,$A7,Journal!$E:$E)</f>
        <v/>
      </c>
      <c r="F7" s="10">
        <f>SUMIF(Journal!$C:$C,$A7,Journal!$F:$F)</f>
        <v/>
      </c>
      <c r="G7" s="10">
        <f>MAX(0,$D7+$E7-$F7)</f>
        <v/>
      </c>
      <c r="H7" s="10">
        <f>MAX(0,-($D7+$E7-$F7))</f>
        <v/>
      </c>
      <c r="I7" s="15">
        <f>IF($G7&gt;0,"Dr",IF($H7&gt;0,"Cr","-"))</f>
        <v/>
      </c>
    </row>
    <row r="8">
      <c r="A8" t="n">
        <v>1060</v>
      </c>
      <c r="B8" t="inlineStr">
        <is>
          <t>Accumulated Depreciation</t>
        </is>
      </c>
      <c r="C8" t="inlineStr">
        <is>
          <t>Asset</t>
        </is>
      </c>
      <c r="D8" s="10">
        <f>SUMIF('Chart of Accounts'!$A:$A,$A8,'Chart of Accounts'!$F:$F)</f>
        <v/>
      </c>
      <c r="E8" s="10">
        <f>SUMIF(Journal!$C:$C,$A8,Journal!$E:$E)</f>
        <v/>
      </c>
      <c r="F8" s="10">
        <f>SUMIF(Journal!$C:$C,$A8,Journal!$F:$F)</f>
        <v/>
      </c>
      <c r="G8" s="10">
        <f>MAX(0,$D8+$E8-$F8)</f>
        <v/>
      </c>
      <c r="H8" s="10">
        <f>MAX(0,-($D8+$E8-$F8))</f>
        <v/>
      </c>
      <c r="I8" s="15">
        <f>IF($G8&gt;0,"Dr",IF($H8&gt;0,"Cr","-"))</f>
        <v/>
      </c>
    </row>
    <row r="9">
      <c r="A9" t="n">
        <v>1070</v>
      </c>
      <c r="B9" t="inlineStr">
        <is>
          <t>GST Input CGST</t>
        </is>
      </c>
      <c r="C9" t="inlineStr">
        <is>
          <t>Asset</t>
        </is>
      </c>
      <c r="D9" s="10">
        <f>SUMIF('Chart of Accounts'!$A:$A,$A9,'Chart of Accounts'!$F:$F)</f>
        <v/>
      </c>
      <c r="E9" s="10">
        <f>SUMIF(Journal!$C:$C,$A9,Journal!$E:$E)</f>
        <v/>
      </c>
      <c r="F9" s="10">
        <f>SUMIF(Journal!$C:$C,$A9,Journal!$F:$F)</f>
        <v/>
      </c>
      <c r="G9" s="10">
        <f>MAX(0,$D9+$E9-$F9)</f>
        <v/>
      </c>
      <c r="H9" s="10">
        <f>MAX(0,-($D9+$E9-$F9))</f>
        <v/>
      </c>
      <c r="I9" s="15">
        <f>IF($G9&gt;0,"Dr",IF($H9&gt;0,"Cr","-"))</f>
        <v/>
      </c>
    </row>
    <row r="10">
      <c r="A10" t="n">
        <v>1080</v>
      </c>
      <c r="B10" t="inlineStr">
        <is>
          <t>GST Input SGST</t>
        </is>
      </c>
      <c r="C10" t="inlineStr">
        <is>
          <t>Asset</t>
        </is>
      </c>
      <c r="D10" s="10">
        <f>SUMIF('Chart of Accounts'!$A:$A,$A10,'Chart of Accounts'!$F:$F)</f>
        <v/>
      </c>
      <c r="E10" s="10">
        <f>SUMIF(Journal!$C:$C,$A10,Journal!$E:$E)</f>
        <v/>
      </c>
      <c r="F10" s="10">
        <f>SUMIF(Journal!$C:$C,$A10,Journal!$F:$F)</f>
        <v/>
      </c>
      <c r="G10" s="10">
        <f>MAX(0,$D10+$E10-$F10)</f>
        <v/>
      </c>
      <c r="H10" s="10">
        <f>MAX(0,-($D10+$E10-$F10))</f>
        <v/>
      </c>
      <c r="I10" s="15">
        <f>IF($G10&gt;0,"Dr",IF($H10&gt;0,"Cr","-"))</f>
        <v/>
      </c>
    </row>
    <row r="11">
      <c r="A11" t="n">
        <v>2010</v>
      </c>
      <c r="B11" t="inlineStr">
        <is>
          <t>Accounts Payable</t>
        </is>
      </c>
      <c r="C11" t="inlineStr">
        <is>
          <t>Liability</t>
        </is>
      </c>
      <c r="D11" s="10">
        <f>SUMIF('Chart of Accounts'!$A:$A,$A11,'Chart of Accounts'!$F:$F)</f>
        <v/>
      </c>
      <c r="E11" s="10">
        <f>SUMIF(Journal!$C:$C,$A11,Journal!$E:$E)</f>
        <v/>
      </c>
      <c r="F11" s="10">
        <f>SUMIF(Journal!$C:$C,$A11,Journal!$F:$F)</f>
        <v/>
      </c>
      <c r="G11" s="10">
        <f>MAX(0,$D11+$E11-$F11)</f>
        <v/>
      </c>
      <c r="H11" s="10">
        <f>MAX(0,-($D11+$E11-$F11))</f>
        <v/>
      </c>
      <c r="I11" s="15">
        <f>IF($G11&gt;0,"Dr",IF($H11&gt;0,"Cr","-"))</f>
        <v/>
      </c>
    </row>
    <row r="12">
      <c r="A12" t="n">
        <v>2020</v>
      </c>
      <c r="B12" t="inlineStr">
        <is>
          <t>GST Output CGST</t>
        </is>
      </c>
      <c r="C12" t="inlineStr">
        <is>
          <t>Liability</t>
        </is>
      </c>
      <c r="D12" s="10">
        <f>SUMIF('Chart of Accounts'!$A:$A,$A12,'Chart of Accounts'!$F:$F)</f>
        <v/>
      </c>
      <c r="E12" s="10">
        <f>SUMIF(Journal!$C:$C,$A12,Journal!$E:$E)</f>
        <v/>
      </c>
      <c r="F12" s="10">
        <f>SUMIF(Journal!$C:$C,$A12,Journal!$F:$F)</f>
        <v/>
      </c>
      <c r="G12" s="10">
        <f>MAX(0,$D12+$E12-$F12)</f>
        <v/>
      </c>
      <c r="H12" s="10">
        <f>MAX(0,-($D12+$E12-$F12))</f>
        <v/>
      </c>
      <c r="I12" s="15">
        <f>IF($G12&gt;0,"Dr",IF($H12&gt;0,"Cr","-"))</f>
        <v/>
      </c>
    </row>
    <row r="13">
      <c r="A13" t="n">
        <v>2030</v>
      </c>
      <c r="B13" t="inlineStr">
        <is>
          <t>GST Output SGST</t>
        </is>
      </c>
      <c r="C13" t="inlineStr">
        <is>
          <t>Liability</t>
        </is>
      </c>
      <c r="D13" s="10">
        <f>SUMIF('Chart of Accounts'!$A:$A,$A13,'Chart of Accounts'!$F:$F)</f>
        <v/>
      </c>
      <c r="E13" s="10">
        <f>SUMIF(Journal!$C:$C,$A13,Journal!$E:$E)</f>
        <v/>
      </c>
      <c r="F13" s="10">
        <f>SUMIF(Journal!$C:$C,$A13,Journal!$F:$F)</f>
        <v/>
      </c>
      <c r="G13" s="10">
        <f>MAX(0,$D13+$E13-$F13)</f>
        <v/>
      </c>
      <c r="H13" s="10">
        <f>MAX(0,-($D13+$E13-$F13))</f>
        <v/>
      </c>
      <c r="I13" s="15">
        <f>IF($G13&gt;0,"Dr",IF($H13&gt;0,"Cr","-"))</f>
        <v/>
      </c>
    </row>
    <row r="14">
      <c r="A14" t="n">
        <v>2040</v>
      </c>
      <c r="B14" t="inlineStr">
        <is>
          <t>Loan</t>
        </is>
      </c>
      <c r="C14" t="inlineStr">
        <is>
          <t>Liability</t>
        </is>
      </c>
      <c r="D14" s="10">
        <f>SUMIF('Chart of Accounts'!$A:$A,$A14,'Chart of Accounts'!$F:$F)</f>
        <v/>
      </c>
      <c r="E14" s="10">
        <f>SUMIF(Journal!$C:$C,$A14,Journal!$E:$E)</f>
        <v/>
      </c>
      <c r="F14" s="10">
        <f>SUMIF(Journal!$C:$C,$A14,Journal!$F:$F)</f>
        <v/>
      </c>
      <c r="G14" s="10">
        <f>MAX(0,$D14+$E14-$F14)</f>
        <v/>
      </c>
      <c r="H14" s="10">
        <f>MAX(0,-($D14+$E14-$F14))</f>
        <v/>
      </c>
      <c r="I14" s="15">
        <f>IF($G14&gt;0,"Dr",IF($H14&gt;0,"Cr","-"))</f>
        <v/>
      </c>
    </row>
    <row r="15">
      <c r="A15" t="n">
        <v>2050</v>
      </c>
      <c r="B15" t="inlineStr">
        <is>
          <t>Advance from Customer</t>
        </is>
      </c>
      <c r="C15" t="inlineStr">
        <is>
          <t>Liability</t>
        </is>
      </c>
      <c r="D15" s="10">
        <f>SUMIF('Chart of Accounts'!$A:$A,$A15,'Chart of Accounts'!$F:$F)</f>
        <v/>
      </c>
      <c r="E15" s="10">
        <f>SUMIF(Journal!$C:$C,$A15,Journal!$E:$E)</f>
        <v/>
      </c>
      <c r="F15" s="10">
        <f>SUMIF(Journal!$C:$C,$A15,Journal!$F:$F)</f>
        <v/>
      </c>
      <c r="G15" s="10">
        <f>MAX(0,$D15+$E15-$F15)</f>
        <v/>
      </c>
      <c r="H15" s="10">
        <f>MAX(0,-($D15+$E15-$F15))</f>
        <v/>
      </c>
      <c r="I15" s="15">
        <f>IF($G15&gt;0,"Dr",IF($H15&gt;0,"Cr","-"))</f>
        <v/>
      </c>
    </row>
    <row r="16">
      <c r="A16" t="n">
        <v>3010</v>
      </c>
      <c r="B16" t="inlineStr">
        <is>
          <t>Capital</t>
        </is>
      </c>
      <c r="C16" t="inlineStr">
        <is>
          <t>Equity</t>
        </is>
      </c>
      <c r="D16" s="10">
        <f>SUMIF('Chart of Accounts'!$A:$A,$A16,'Chart of Accounts'!$F:$F)</f>
        <v/>
      </c>
      <c r="E16" s="10">
        <f>SUMIF(Journal!$C:$C,$A16,Journal!$E:$E)</f>
        <v/>
      </c>
      <c r="F16" s="10">
        <f>SUMIF(Journal!$C:$C,$A16,Journal!$F:$F)</f>
        <v/>
      </c>
      <c r="G16" s="10">
        <f>MAX(0,$D16+$E16-$F16)</f>
        <v/>
      </c>
      <c r="H16" s="10">
        <f>MAX(0,-($D16+$E16-$F16))</f>
        <v/>
      </c>
      <c r="I16" s="15">
        <f>IF($G16&gt;0,"Dr",IF($H16&gt;0,"Cr","-"))</f>
        <v/>
      </c>
    </row>
    <row r="17">
      <c r="A17" t="n">
        <v>3020</v>
      </c>
      <c r="B17" t="inlineStr">
        <is>
          <t>Drawings</t>
        </is>
      </c>
      <c r="C17" t="inlineStr">
        <is>
          <t>Equity</t>
        </is>
      </c>
      <c r="D17" s="10">
        <f>SUMIF('Chart of Accounts'!$A:$A,$A17,'Chart of Accounts'!$F:$F)</f>
        <v/>
      </c>
      <c r="E17" s="10">
        <f>SUMIF(Journal!$C:$C,$A17,Journal!$E:$E)</f>
        <v/>
      </c>
      <c r="F17" s="10">
        <f>SUMIF(Journal!$C:$C,$A17,Journal!$F:$F)</f>
        <v/>
      </c>
      <c r="G17" s="10">
        <f>MAX(0,$D17+$E17-$F17)</f>
        <v/>
      </c>
      <c r="H17" s="10">
        <f>MAX(0,-($D17+$E17-$F17))</f>
        <v/>
      </c>
      <c r="I17" s="15">
        <f>IF($G17&gt;0,"Dr",IF($H17&gt;0,"Cr","-"))</f>
        <v/>
      </c>
    </row>
    <row r="18">
      <c r="A18" t="n">
        <v>4010</v>
      </c>
      <c r="B18" t="inlineStr">
        <is>
          <t>Sales</t>
        </is>
      </c>
      <c r="C18" t="inlineStr">
        <is>
          <t>Income</t>
        </is>
      </c>
      <c r="D18" s="10">
        <f>SUMIF('Chart of Accounts'!$A:$A,$A18,'Chart of Accounts'!$F:$F)</f>
        <v/>
      </c>
      <c r="E18" s="10">
        <f>SUMIF(Journal!$C:$C,$A18,Journal!$E:$E)</f>
        <v/>
      </c>
      <c r="F18" s="10">
        <f>SUMIF(Journal!$C:$C,$A18,Journal!$F:$F)</f>
        <v/>
      </c>
      <c r="G18" s="10">
        <f>MAX(0,$D18+$E18-$F18)</f>
        <v/>
      </c>
      <c r="H18" s="10">
        <f>MAX(0,-($D18+$E18-$F18))</f>
        <v/>
      </c>
      <c r="I18" s="15">
        <f>IF($G18&gt;0,"Dr",IF($H18&gt;0,"Cr","-"))</f>
        <v/>
      </c>
    </row>
    <row r="19">
      <c r="A19" t="n">
        <v>4020</v>
      </c>
      <c r="B19" t="inlineStr">
        <is>
          <t>Interest Income</t>
        </is>
      </c>
      <c r="C19" t="inlineStr">
        <is>
          <t>Income</t>
        </is>
      </c>
      <c r="D19" s="10">
        <f>SUMIF('Chart of Accounts'!$A:$A,$A19,'Chart of Accounts'!$F:$F)</f>
        <v/>
      </c>
      <c r="E19" s="10">
        <f>SUMIF(Journal!$C:$C,$A19,Journal!$E:$E)</f>
        <v/>
      </c>
      <c r="F19" s="10">
        <f>SUMIF(Journal!$C:$C,$A19,Journal!$F:$F)</f>
        <v/>
      </c>
      <c r="G19" s="10">
        <f>MAX(0,$D19+$E19-$F19)</f>
        <v/>
      </c>
      <c r="H19" s="10">
        <f>MAX(0,-($D19+$E19-$F19))</f>
        <v/>
      </c>
      <c r="I19" s="15">
        <f>IF($G19&gt;0,"Dr",IF($H19&gt;0,"Cr","-"))</f>
        <v/>
      </c>
    </row>
    <row r="20">
      <c r="A20" t="n">
        <v>5010</v>
      </c>
      <c r="B20" t="inlineStr">
        <is>
          <t>Purchases</t>
        </is>
      </c>
      <c r="C20" t="inlineStr">
        <is>
          <t>Expense</t>
        </is>
      </c>
      <c r="D20" s="10">
        <f>SUMIF('Chart of Accounts'!$A:$A,$A20,'Chart of Accounts'!$F:$F)</f>
        <v/>
      </c>
      <c r="E20" s="10">
        <f>SUMIF(Journal!$C:$C,$A20,Journal!$E:$E)</f>
        <v/>
      </c>
      <c r="F20" s="10">
        <f>SUMIF(Journal!$C:$C,$A20,Journal!$F:$F)</f>
        <v/>
      </c>
      <c r="G20" s="10">
        <f>MAX(0,$D20+$E20-$F20)</f>
        <v/>
      </c>
      <c r="H20" s="10">
        <f>MAX(0,-($D20+$E20-$F20))</f>
        <v/>
      </c>
      <c r="I20" s="15">
        <f>IF($G20&gt;0,"Dr",IF($H20&gt;0,"Cr","-"))</f>
        <v/>
      </c>
    </row>
    <row r="21">
      <c r="A21" t="n">
        <v>5020</v>
      </c>
      <c r="B21" t="inlineStr">
        <is>
          <t>Rent</t>
        </is>
      </c>
      <c r="C21" t="inlineStr">
        <is>
          <t>Expense</t>
        </is>
      </c>
      <c r="D21" s="10">
        <f>SUMIF('Chart of Accounts'!$A:$A,$A21,'Chart of Accounts'!$F:$F)</f>
        <v/>
      </c>
      <c r="E21" s="10">
        <f>SUMIF(Journal!$C:$C,$A21,Journal!$E:$E)</f>
        <v/>
      </c>
      <c r="F21" s="10">
        <f>SUMIF(Journal!$C:$C,$A21,Journal!$F:$F)</f>
        <v/>
      </c>
      <c r="G21" s="10">
        <f>MAX(0,$D21+$E21-$F21)</f>
        <v/>
      </c>
      <c r="H21" s="10">
        <f>MAX(0,-($D21+$E21-$F21))</f>
        <v/>
      </c>
      <c r="I21" s="15">
        <f>IF($G21&gt;0,"Dr",IF($H21&gt;0,"Cr","-"))</f>
        <v/>
      </c>
    </row>
    <row r="22">
      <c r="A22" t="n">
        <v>5030</v>
      </c>
      <c r="B22" t="inlineStr">
        <is>
          <t>Salaries</t>
        </is>
      </c>
      <c r="C22" t="inlineStr">
        <is>
          <t>Expense</t>
        </is>
      </c>
      <c r="D22" s="10">
        <f>SUMIF('Chart of Accounts'!$A:$A,$A22,'Chart of Accounts'!$F:$F)</f>
        <v/>
      </c>
      <c r="E22" s="10">
        <f>SUMIF(Journal!$C:$C,$A22,Journal!$E:$E)</f>
        <v/>
      </c>
      <c r="F22" s="10">
        <f>SUMIF(Journal!$C:$C,$A22,Journal!$F:$F)</f>
        <v/>
      </c>
      <c r="G22" s="10">
        <f>MAX(0,$D22+$E22-$F22)</f>
        <v/>
      </c>
      <c r="H22" s="10">
        <f>MAX(0,-($D22+$E22-$F22))</f>
        <v/>
      </c>
      <c r="I22" s="15">
        <f>IF($G22&gt;0,"Dr",IF($H22&gt;0,"Cr","-"))</f>
        <v/>
      </c>
    </row>
    <row r="23">
      <c r="A23" t="n">
        <v>5040</v>
      </c>
      <c r="B23" t="inlineStr">
        <is>
          <t>Electricity</t>
        </is>
      </c>
      <c r="C23" t="inlineStr">
        <is>
          <t>Expense</t>
        </is>
      </c>
      <c r="D23" s="10">
        <f>SUMIF('Chart of Accounts'!$A:$A,$A23,'Chart of Accounts'!$F:$F)</f>
        <v/>
      </c>
      <c r="E23" s="10">
        <f>SUMIF(Journal!$C:$C,$A23,Journal!$E:$E)</f>
        <v/>
      </c>
      <c r="F23" s="10">
        <f>SUMIF(Journal!$C:$C,$A23,Journal!$F:$F)</f>
        <v/>
      </c>
      <c r="G23" s="10">
        <f>MAX(0,$D23+$E23-$F23)</f>
        <v/>
      </c>
      <c r="H23" s="10">
        <f>MAX(0,-($D23+$E23-$F23))</f>
        <v/>
      </c>
      <c r="I23" s="15">
        <f>IF($G23&gt;0,"Dr",IF($H23&gt;0,"Cr","-"))</f>
        <v/>
      </c>
    </row>
    <row r="24">
      <c r="A24" t="n">
        <v>5050</v>
      </c>
      <c r="B24" t="inlineStr">
        <is>
          <t>Internet</t>
        </is>
      </c>
      <c r="C24" t="inlineStr">
        <is>
          <t>Expense</t>
        </is>
      </c>
      <c r="D24" s="10">
        <f>SUMIF('Chart of Accounts'!$A:$A,$A24,'Chart of Accounts'!$F:$F)</f>
        <v/>
      </c>
      <c r="E24" s="10">
        <f>SUMIF(Journal!$C:$C,$A24,Journal!$E:$E)</f>
        <v/>
      </c>
      <c r="F24" s="10">
        <f>SUMIF(Journal!$C:$C,$A24,Journal!$F:$F)</f>
        <v/>
      </c>
      <c r="G24" s="10">
        <f>MAX(0,$D24+$E24-$F24)</f>
        <v/>
      </c>
      <c r="H24" s="10">
        <f>MAX(0,-($D24+$E24-$F24))</f>
        <v/>
      </c>
      <c r="I24" s="15">
        <f>IF($G24&gt;0,"Dr",IF($H24&gt;0,"Cr","-"))</f>
        <v/>
      </c>
    </row>
    <row r="25">
      <c r="A25" t="n">
        <v>5060</v>
      </c>
      <c r="B25" t="inlineStr">
        <is>
          <t>Packaging</t>
        </is>
      </c>
      <c r="C25" t="inlineStr">
        <is>
          <t>Expense</t>
        </is>
      </c>
      <c r="D25" s="10">
        <f>SUMIF('Chart of Accounts'!$A:$A,$A25,'Chart of Accounts'!$F:$F)</f>
        <v/>
      </c>
      <c r="E25" s="10">
        <f>SUMIF(Journal!$C:$C,$A25,Journal!$E:$E)</f>
        <v/>
      </c>
      <c r="F25" s="10">
        <f>SUMIF(Journal!$C:$C,$A25,Journal!$F:$F)</f>
        <v/>
      </c>
      <c r="G25" s="10">
        <f>MAX(0,$D25+$E25-$F25)</f>
        <v/>
      </c>
      <c r="H25" s="10">
        <f>MAX(0,-($D25+$E25-$F25))</f>
        <v/>
      </c>
      <c r="I25" s="15">
        <f>IF($G25&gt;0,"Dr",IF($H25&gt;0,"Cr","-"))</f>
        <v/>
      </c>
    </row>
    <row r="26">
      <c r="A26" t="n">
        <v>5070</v>
      </c>
      <c r="B26" t="inlineStr">
        <is>
          <t>Bank Charges</t>
        </is>
      </c>
      <c r="C26" t="inlineStr">
        <is>
          <t>Expense</t>
        </is>
      </c>
      <c r="D26" s="10">
        <f>SUMIF('Chart of Accounts'!$A:$A,$A26,'Chart of Accounts'!$F:$F)</f>
        <v/>
      </c>
      <c r="E26" s="10">
        <f>SUMIF(Journal!$C:$C,$A26,Journal!$E:$E)</f>
        <v/>
      </c>
      <c r="F26" s="10">
        <f>SUMIF(Journal!$C:$C,$A26,Journal!$F:$F)</f>
        <v/>
      </c>
      <c r="G26" s="10">
        <f>MAX(0,$D26+$E26-$F26)</f>
        <v/>
      </c>
      <c r="H26" s="10">
        <f>MAX(0,-($D26+$E26-$F26))</f>
        <v/>
      </c>
      <c r="I26" s="15">
        <f>IF($G26&gt;0,"Dr",IF($H26&gt;0,"Cr","-"))</f>
        <v/>
      </c>
    </row>
    <row r="27">
      <c r="A27" t="n">
        <v>5080</v>
      </c>
      <c r="B27" t="inlineStr">
        <is>
          <t>Interest on Loan</t>
        </is>
      </c>
      <c r="C27" t="inlineStr">
        <is>
          <t>Expense</t>
        </is>
      </c>
      <c r="D27" s="10">
        <f>SUMIF('Chart of Accounts'!$A:$A,$A27,'Chart of Accounts'!$F:$F)</f>
        <v/>
      </c>
      <c r="E27" s="10">
        <f>SUMIF(Journal!$C:$C,$A27,Journal!$E:$E)</f>
        <v/>
      </c>
      <c r="F27" s="10">
        <f>SUMIF(Journal!$C:$C,$A27,Journal!$F:$F)</f>
        <v/>
      </c>
      <c r="G27" s="10">
        <f>MAX(0,$D27+$E27-$F27)</f>
        <v/>
      </c>
      <c r="H27" s="10">
        <f>MAX(0,-($D27+$E27-$F27))</f>
        <v/>
      </c>
      <c r="I27" s="15">
        <f>IF($G27&gt;0,"Dr",IF($H27&gt;0,"Cr","-"))</f>
        <v/>
      </c>
    </row>
    <row r="28">
      <c r="A28" t="n">
        <v>5090</v>
      </c>
      <c r="B28" t="inlineStr">
        <is>
          <t>Depreciation Expense</t>
        </is>
      </c>
      <c r="C28" t="inlineStr">
        <is>
          <t>Expense</t>
        </is>
      </c>
      <c r="D28" s="10">
        <f>SUMIF('Chart of Accounts'!$A:$A,$A28,'Chart of Accounts'!$F:$F)</f>
        <v/>
      </c>
      <c r="E28" s="10">
        <f>SUMIF(Journal!$C:$C,$A28,Journal!$E:$E)</f>
        <v/>
      </c>
      <c r="F28" s="10">
        <f>SUMIF(Journal!$C:$C,$A28,Journal!$F:$F)</f>
        <v/>
      </c>
      <c r="G28" s="10">
        <f>MAX(0,$D28+$E28-$F28)</f>
        <v/>
      </c>
      <c r="H28" s="10">
        <f>MAX(0,-($D28+$E28-$F28))</f>
        <v/>
      </c>
      <c r="I28" s="15">
        <f>IF($G28&gt;0,"Dr",IF($H28&gt;0,"Cr","-"))</f>
        <v/>
      </c>
    </row>
    <row r="29">
      <c r="A29" t="n">
        <v>5100</v>
      </c>
      <c r="B29" t="inlineStr">
        <is>
          <t>Bad Debts</t>
        </is>
      </c>
      <c r="C29" t="inlineStr">
        <is>
          <t>Expense</t>
        </is>
      </c>
      <c r="D29" s="10">
        <f>SUMIF('Chart of Accounts'!$A:$A,$A29,'Chart of Accounts'!$F:$F)</f>
        <v/>
      </c>
      <c r="E29" s="10">
        <f>SUMIF(Journal!$C:$C,$A29,Journal!$E:$E)</f>
        <v/>
      </c>
      <c r="F29" s="10">
        <f>SUMIF(Journal!$C:$C,$A29,Journal!$F:$F)</f>
        <v/>
      </c>
      <c r="G29" s="10">
        <f>MAX(0,$D29+$E29-$F29)</f>
        <v/>
      </c>
      <c r="H29" s="10">
        <f>MAX(0,-($D29+$E29-$F29))</f>
        <v/>
      </c>
      <c r="I29" s="15">
        <f>IF($G29&gt;0,"Dr",IF($H29&gt;0,"Cr","-"))</f>
        <v/>
      </c>
    </row>
    <row r="30">
      <c r="A30" t="n">
        <v>5110</v>
      </c>
      <c r="B30" t="inlineStr">
        <is>
          <t>Insurance</t>
        </is>
      </c>
      <c r="C30" t="inlineStr">
        <is>
          <t>Expense</t>
        </is>
      </c>
      <c r="D30" s="10">
        <f>SUMIF('Chart of Accounts'!$A:$A,$A30,'Chart of Accounts'!$F:$F)</f>
        <v/>
      </c>
      <c r="E30" s="10">
        <f>SUMIF(Journal!$C:$C,$A30,Journal!$E:$E)</f>
        <v/>
      </c>
      <c r="F30" s="10">
        <f>SUMIF(Journal!$C:$C,$A30,Journal!$F:$F)</f>
        <v/>
      </c>
      <c r="G30" s="10">
        <f>MAX(0,$D30+$E30-$F30)</f>
        <v/>
      </c>
      <c r="H30" s="10">
        <f>MAX(0,-($D30+$E30-$F30))</f>
        <v/>
      </c>
      <c r="I30" s="15">
        <f>IF($G30&gt;0,"Dr",IF($H30&gt;0,"Cr","-"))</f>
        <v/>
      </c>
    </row>
    <row r="31">
      <c r="A31" t="n">
        <v>5120</v>
      </c>
      <c r="B31" t="inlineStr">
        <is>
          <t>Marketing</t>
        </is>
      </c>
      <c r="C31" t="inlineStr">
        <is>
          <t>Expense</t>
        </is>
      </c>
      <c r="D31" s="10">
        <f>SUMIF('Chart of Accounts'!$A:$A,$A31,'Chart of Accounts'!$F:$F)</f>
        <v/>
      </c>
      <c r="E31" s="10">
        <f>SUMIF(Journal!$C:$C,$A31,Journal!$E:$E)</f>
        <v/>
      </c>
      <c r="F31" s="10">
        <f>SUMIF(Journal!$C:$C,$A31,Journal!$F:$F)</f>
        <v/>
      </c>
      <c r="G31" s="10">
        <f>MAX(0,$D31+$E31-$F31)</f>
        <v/>
      </c>
      <c r="H31" s="10">
        <f>MAX(0,-($D31+$E31-$F31))</f>
        <v/>
      </c>
      <c r="I31" s="15">
        <f>IF($G31&gt;0,"Dr",IF($H31&gt;0,"Cr","-"))</f>
        <v/>
      </c>
    </row>
    <row r="32">
      <c r="A32" s="11" t="inlineStr">
        <is>
          <t>TOTALS</t>
        </is>
      </c>
      <c r="B32" s="6" t="n"/>
      <c r="C32" s="7" t="n"/>
      <c r="D32" s="12">
        <f>SUM(D3:D31)</f>
        <v/>
      </c>
      <c r="E32" s="12">
        <f>SUM(E3:E31)</f>
        <v/>
      </c>
      <c r="F32" s="12">
        <f>SUM(F3:F31)</f>
        <v/>
      </c>
      <c r="G32" s="12">
        <f>SUM(G3:G31)</f>
        <v/>
      </c>
      <c r="H32" s="12">
        <f>SUM(H3:H31)</f>
        <v/>
      </c>
    </row>
    <row r="33">
      <c r="A33" s="11" t="inlineStr">
        <is>
          <t>Check: Total Closing Dr − Total Closing Cr (must be 0)</t>
        </is>
      </c>
      <c r="B33" s="6" t="n"/>
      <c r="C33" s="6" t="n"/>
      <c r="D33" s="6" t="n"/>
      <c r="E33" s="6" t="n"/>
      <c r="F33" s="7" t="n"/>
      <c r="G33" s="14">
        <f>G32-H32</f>
        <v/>
      </c>
    </row>
  </sheetData>
  <mergeCells count="3">
    <mergeCell ref="A1:I1"/>
    <mergeCell ref="A33:F33"/>
    <mergeCell ref="A32:C32"/>
  </mergeCells>
  <conditionalFormatting sqref="G33">
    <cfRule type="cellIs" priority="1" operator="notEqual" dxfId="0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6" customWidth="1" min="3" max="3"/>
    <col width="22" customWidth="1" min="4" max="4"/>
    <col width="22" customWidth="1" min="5" max="5"/>
  </cols>
  <sheetData>
    <row r="1">
      <c r="A1" s="1" t="inlineStr">
        <is>
          <t>Trial Balance as at 31-Mar-2026</t>
        </is>
      </c>
    </row>
    <row r="2">
      <c r="A2" s="2" t="inlineStr">
        <is>
          <t>Sunrise Bakery  |  amounts in ₹  |  closing balances computed from the Journal with SUMIF</t>
        </is>
      </c>
    </row>
    <row r="3">
      <c r="A3" s="5" t="inlineStr">
        <is>
          <t>Code</t>
        </is>
      </c>
      <c r="B3" s="5" t="inlineStr">
        <is>
          <t>Account Name</t>
        </is>
      </c>
      <c r="C3" s="5" t="inlineStr">
        <is>
          <t>Type</t>
        </is>
      </c>
      <c r="D3" s="5" t="inlineStr">
        <is>
          <t>Debit (₹)</t>
        </is>
      </c>
      <c r="E3" s="5" t="inlineStr">
        <is>
          <t>Credit (₹)</t>
        </is>
      </c>
    </row>
    <row r="4">
      <c r="A4" t="n">
        <v>1010</v>
      </c>
      <c r="B4" t="inlineStr">
        <is>
          <t>Cash</t>
        </is>
      </c>
      <c r="C4" t="inlineStr">
        <is>
          <t>Asset</t>
        </is>
      </c>
      <c r="D4" s="10">
        <f>MAX(0,SUMIF('Chart of Accounts'!$A:$A,$A4,'Chart of Accounts'!$F:$F)+SUMIF(Journal!$C:$C,$A4,Journal!$E:$E)-SUMIF(Journal!$C:$C,$A4,Journal!$F:$F))</f>
        <v/>
      </c>
      <c r="E4" s="10">
        <f>MAX(0,-(SUMIF('Chart of Accounts'!$A:$A,$A4,'Chart of Accounts'!$F:$F)+SUMIF(Journal!$C:$C,$A4,Journal!$E:$E)-SUMIF(Journal!$C:$C,$A4,Journal!$F:$F)))</f>
        <v/>
      </c>
    </row>
    <row r="5">
      <c r="A5" t="n">
        <v>1020</v>
      </c>
      <c r="B5" t="inlineStr">
        <is>
          <t>Bank</t>
        </is>
      </c>
      <c r="C5" t="inlineStr">
        <is>
          <t>Asset</t>
        </is>
      </c>
      <c r="D5" s="10">
        <f>MAX(0,SUMIF('Chart of Accounts'!$A:$A,$A5,'Chart of Accounts'!$F:$F)+SUMIF(Journal!$C:$C,$A5,Journal!$E:$E)-SUMIF(Journal!$C:$C,$A5,Journal!$F:$F))</f>
        <v/>
      </c>
      <c r="E5" s="10">
        <f>MAX(0,-(SUMIF('Chart of Accounts'!$A:$A,$A5,'Chart of Accounts'!$F:$F)+SUMIF(Journal!$C:$C,$A5,Journal!$E:$E)-SUMIF(Journal!$C:$C,$A5,Journal!$F:$F)))</f>
        <v/>
      </c>
    </row>
    <row r="6">
      <c r="A6" t="n">
        <v>1030</v>
      </c>
      <c r="B6" t="inlineStr">
        <is>
          <t>Accounts Receivable</t>
        </is>
      </c>
      <c r="C6" t="inlineStr">
        <is>
          <t>Asset</t>
        </is>
      </c>
      <c r="D6" s="10">
        <f>MAX(0,SUMIF('Chart of Accounts'!$A:$A,$A6,'Chart of Accounts'!$F:$F)+SUMIF(Journal!$C:$C,$A6,Journal!$E:$E)-SUMIF(Journal!$C:$C,$A6,Journal!$F:$F))</f>
        <v/>
      </c>
      <c r="E6" s="10">
        <f>MAX(0,-(SUMIF('Chart of Accounts'!$A:$A,$A6,'Chart of Accounts'!$F:$F)+SUMIF(Journal!$C:$C,$A6,Journal!$E:$E)-SUMIF(Journal!$C:$C,$A6,Journal!$F:$F)))</f>
        <v/>
      </c>
    </row>
    <row r="7">
      <c r="A7" t="n">
        <v>1040</v>
      </c>
      <c r="B7" t="inlineStr">
        <is>
          <t>Inventory</t>
        </is>
      </c>
      <c r="C7" t="inlineStr">
        <is>
          <t>Asset</t>
        </is>
      </c>
      <c r="D7" s="10">
        <f>MAX(0,SUMIF('Chart of Accounts'!$A:$A,$A7,'Chart of Accounts'!$F:$F)+SUMIF(Journal!$C:$C,$A7,Journal!$E:$E)-SUMIF(Journal!$C:$C,$A7,Journal!$F:$F))</f>
        <v/>
      </c>
      <c r="E7" s="10">
        <f>MAX(0,-(SUMIF('Chart of Accounts'!$A:$A,$A7,'Chart of Accounts'!$F:$F)+SUMIF(Journal!$C:$C,$A7,Journal!$E:$E)-SUMIF(Journal!$C:$C,$A7,Journal!$F:$F)))</f>
        <v/>
      </c>
    </row>
    <row r="8">
      <c r="A8" t="n">
        <v>1050</v>
      </c>
      <c r="B8" t="inlineStr">
        <is>
          <t>Furniture &amp; Equipment</t>
        </is>
      </c>
      <c r="C8" t="inlineStr">
        <is>
          <t>Asset</t>
        </is>
      </c>
      <c r="D8" s="10">
        <f>MAX(0,SUMIF('Chart of Accounts'!$A:$A,$A8,'Chart of Accounts'!$F:$F)+SUMIF(Journal!$C:$C,$A8,Journal!$E:$E)-SUMIF(Journal!$C:$C,$A8,Journal!$F:$F))</f>
        <v/>
      </c>
      <c r="E8" s="10">
        <f>MAX(0,-(SUMIF('Chart of Accounts'!$A:$A,$A8,'Chart of Accounts'!$F:$F)+SUMIF(Journal!$C:$C,$A8,Journal!$E:$E)-SUMIF(Journal!$C:$C,$A8,Journal!$F:$F)))</f>
        <v/>
      </c>
    </row>
    <row r="9">
      <c r="A9" t="n">
        <v>1060</v>
      </c>
      <c r="B9" t="inlineStr">
        <is>
          <t>Accumulated Depreciation</t>
        </is>
      </c>
      <c r="C9" t="inlineStr">
        <is>
          <t>Asset</t>
        </is>
      </c>
      <c r="D9" s="10">
        <f>MAX(0,SUMIF('Chart of Accounts'!$A:$A,$A9,'Chart of Accounts'!$F:$F)+SUMIF(Journal!$C:$C,$A9,Journal!$E:$E)-SUMIF(Journal!$C:$C,$A9,Journal!$F:$F))</f>
        <v/>
      </c>
      <c r="E9" s="10">
        <f>MAX(0,-(SUMIF('Chart of Accounts'!$A:$A,$A9,'Chart of Accounts'!$F:$F)+SUMIF(Journal!$C:$C,$A9,Journal!$E:$E)-SUMIF(Journal!$C:$C,$A9,Journal!$F:$F)))</f>
        <v/>
      </c>
    </row>
    <row r="10">
      <c r="A10" t="n">
        <v>1070</v>
      </c>
      <c r="B10" t="inlineStr">
        <is>
          <t>GST Input CGST</t>
        </is>
      </c>
      <c r="C10" t="inlineStr">
        <is>
          <t>Asset</t>
        </is>
      </c>
      <c r="D10" s="10">
        <f>MAX(0,SUMIF('Chart of Accounts'!$A:$A,$A10,'Chart of Accounts'!$F:$F)+SUMIF(Journal!$C:$C,$A10,Journal!$E:$E)-SUMIF(Journal!$C:$C,$A10,Journal!$F:$F))</f>
        <v/>
      </c>
      <c r="E10" s="10">
        <f>MAX(0,-(SUMIF('Chart of Accounts'!$A:$A,$A10,'Chart of Accounts'!$F:$F)+SUMIF(Journal!$C:$C,$A10,Journal!$E:$E)-SUMIF(Journal!$C:$C,$A10,Journal!$F:$F)))</f>
        <v/>
      </c>
    </row>
    <row r="11">
      <c r="A11" t="n">
        <v>1080</v>
      </c>
      <c r="B11" t="inlineStr">
        <is>
          <t>GST Input SGST</t>
        </is>
      </c>
      <c r="C11" t="inlineStr">
        <is>
          <t>Asset</t>
        </is>
      </c>
      <c r="D11" s="10">
        <f>MAX(0,SUMIF('Chart of Accounts'!$A:$A,$A11,'Chart of Accounts'!$F:$F)+SUMIF(Journal!$C:$C,$A11,Journal!$E:$E)-SUMIF(Journal!$C:$C,$A11,Journal!$F:$F))</f>
        <v/>
      </c>
      <c r="E11" s="10">
        <f>MAX(0,-(SUMIF('Chart of Accounts'!$A:$A,$A11,'Chart of Accounts'!$F:$F)+SUMIF(Journal!$C:$C,$A11,Journal!$E:$E)-SUMIF(Journal!$C:$C,$A11,Journal!$F:$F)))</f>
        <v/>
      </c>
    </row>
    <row r="12">
      <c r="A12" t="n">
        <v>2010</v>
      </c>
      <c r="B12" t="inlineStr">
        <is>
          <t>Accounts Payable</t>
        </is>
      </c>
      <c r="C12" t="inlineStr">
        <is>
          <t>Liability</t>
        </is>
      </c>
      <c r="D12" s="10">
        <f>MAX(0,SUMIF('Chart of Accounts'!$A:$A,$A12,'Chart of Accounts'!$F:$F)+SUMIF(Journal!$C:$C,$A12,Journal!$E:$E)-SUMIF(Journal!$C:$C,$A12,Journal!$F:$F))</f>
        <v/>
      </c>
      <c r="E12" s="10">
        <f>MAX(0,-(SUMIF('Chart of Accounts'!$A:$A,$A12,'Chart of Accounts'!$F:$F)+SUMIF(Journal!$C:$C,$A12,Journal!$E:$E)-SUMIF(Journal!$C:$C,$A12,Journal!$F:$F)))</f>
        <v/>
      </c>
    </row>
    <row r="13">
      <c r="A13" t="n">
        <v>2020</v>
      </c>
      <c r="B13" t="inlineStr">
        <is>
          <t>GST Output CGST</t>
        </is>
      </c>
      <c r="C13" t="inlineStr">
        <is>
          <t>Liability</t>
        </is>
      </c>
      <c r="D13" s="10">
        <f>MAX(0,SUMIF('Chart of Accounts'!$A:$A,$A13,'Chart of Accounts'!$F:$F)+SUMIF(Journal!$C:$C,$A13,Journal!$E:$E)-SUMIF(Journal!$C:$C,$A13,Journal!$F:$F))</f>
        <v/>
      </c>
      <c r="E13" s="10">
        <f>MAX(0,-(SUMIF('Chart of Accounts'!$A:$A,$A13,'Chart of Accounts'!$F:$F)+SUMIF(Journal!$C:$C,$A13,Journal!$E:$E)-SUMIF(Journal!$C:$C,$A13,Journal!$F:$F)))</f>
        <v/>
      </c>
    </row>
    <row r="14">
      <c r="A14" t="n">
        <v>2030</v>
      </c>
      <c r="B14" t="inlineStr">
        <is>
          <t>GST Output SGST</t>
        </is>
      </c>
      <c r="C14" t="inlineStr">
        <is>
          <t>Liability</t>
        </is>
      </c>
      <c r="D14" s="10">
        <f>MAX(0,SUMIF('Chart of Accounts'!$A:$A,$A14,'Chart of Accounts'!$F:$F)+SUMIF(Journal!$C:$C,$A14,Journal!$E:$E)-SUMIF(Journal!$C:$C,$A14,Journal!$F:$F))</f>
        <v/>
      </c>
      <c r="E14" s="10">
        <f>MAX(0,-(SUMIF('Chart of Accounts'!$A:$A,$A14,'Chart of Accounts'!$F:$F)+SUMIF(Journal!$C:$C,$A14,Journal!$E:$E)-SUMIF(Journal!$C:$C,$A14,Journal!$F:$F)))</f>
        <v/>
      </c>
    </row>
    <row r="15">
      <c r="A15" t="n">
        <v>2040</v>
      </c>
      <c r="B15" t="inlineStr">
        <is>
          <t>Loan</t>
        </is>
      </c>
      <c r="C15" t="inlineStr">
        <is>
          <t>Liability</t>
        </is>
      </c>
      <c r="D15" s="10">
        <f>MAX(0,SUMIF('Chart of Accounts'!$A:$A,$A15,'Chart of Accounts'!$F:$F)+SUMIF(Journal!$C:$C,$A15,Journal!$E:$E)-SUMIF(Journal!$C:$C,$A15,Journal!$F:$F))</f>
        <v/>
      </c>
      <c r="E15" s="10">
        <f>MAX(0,-(SUMIF('Chart of Accounts'!$A:$A,$A15,'Chart of Accounts'!$F:$F)+SUMIF(Journal!$C:$C,$A15,Journal!$E:$E)-SUMIF(Journal!$C:$C,$A15,Journal!$F:$F)))</f>
        <v/>
      </c>
    </row>
    <row r="16">
      <c r="A16" t="n">
        <v>2050</v>
      </c>
      <c r="B16" t="inlineStr">
        <is>
          <t>Advance from Customer</t>
        </is>
      </c>
      <c r="C16" t="inlineStr">
        <is>
          <t>Liability</t>
        </is>
      </c>
      <c r="D16" s="10">
        <f>MAX(0,SUMIF('Chart of Accounts'!$A:$A,$A16,'Chart of Accounts'!$F:$F)+SUMIF(Journal!$C:$C,$A16,Journal!$E:$E)-SUMIF(Journal!$C:$C,$A16,Journal!$F:$F))</f>
        <v/>
      </c>
      <c r="E16" s="10">
        <f>MAX(0,-(SUMIF('Chart of Accounts'!$A:$A,$A16,'Chart of Accounts'!$F:$F)+SUMIF(Journal!$C:$C,$A16,Journal!$E:$E)-SUMIF(Journal!$C:$C,$A16,Journal!$F:$F)))</f>
        <v/>
      </c>
    </row>
    <row r="17">
      <c r="A17" t="n">
        <v>3010</v>
      </c>
      <c r="B17" t="inlineStr">
        <is>
          <t>Capital</t>
        </is>
      </c>
      <c r="C17" t="inlineStr">
        <is>
          <t>Equity</t>
        </is>
      </c>
      <c r="D17" s="10">
        <f>MAX(0,SUMIF('Chart of Accounts'!$A:$A,$A17,'Chart of Accounts'!$F:$F)+SUMIF(Journal!$C:$C,$A17,Journal!$E:$E)-SUMIF(Journal!$C:$C,$A17,Journal!$F:$F))</f>
        <v/>
      </c>
      <c r="E17" s="10">
        <f>MAX(0,-(SUMIF('Chart of Accounts'!$A:$A,$A17,'Chart of Accounts'!$F:$F)+SUMIF(Journal!$C:$C,$A17,Journal!$E:$E)-SUMIF(Journal!$C:$C,$A17,Journal!$F:$F)))</f>
        <v/>
      </c>
    </row>
    <row r="18">
      <c r="A18" t="n">
        <v>3020</v>
      </c>
      <c r="B18" t="inlineStr">
        <is>
          <t>Drawings</t>
        </is>
      </c>
      <c r="C18" t="inlineStr">
        <is>
          <t>Equity</t>
        </is>
      </c>
      <c r="D18" s="10">
        <f>MAX(0,SUMIF('Chart of Accounts'!$A:$A,$A18,'Chart of Accounts'!$F:$F)+SUMIF(Journal!$C:$C,$A18,Journal!$E:$E)-SUMIF(Journal!$C:$C,$A18,Journal!$F:$F))</f>
        <v/>
      </c>
      <c r="E18" s="10">
        <f>MAX(0,-(SUMIF('Chart of Accounts'!$A:$A,$A18,'Chart of Accounts'!$F:$F)+SUMIF(Journal!$C:$C,$A18,Journal!$E:$E)-SUMIF(Journal!$C:$C,$A18,Journal!$F:$F)))</f>
        <v/>
      </c>
    </row>
    <row r="19">
      <c r="A19" t="n">
        <v>4010</v>
      </c>
      <c r="B19" t="inlineStr">
        <is>
          <t>Sales</t>
        </is>
      </c>
      <c r="C19" t="inlineStr">
        <is>
          <t>Income</t>
        </is>
      </c>
      <c r="D19" s="10">
        <f>MAX(0,SUMIF('Chart of Accounts'!$A:$A,$A19,'Chart of Accounts'!$F:$F)+SUMIF(Journal!$C:$C,$A19,Journal!$E:$E)-SUMIF(Journal!$C:$C,$A19,Journal!$F:$F))</f>
        <v/>
      </c>
      <c r="E19" s="10">
        <f>MAX(0,-(SUMIF('Chart of Accounts'!$A:$A,$A19,'Chart of Accounts'!$F:$F)+SUMIF(Journal!$C:$C,$A19,Journal!$E:$E)-SUMIF(Journal!$C:$C,$A19,Journal!$F:$F)))</f>
        <v/>
      </c>
    </row>
    <row r="20">
      <c r="A20" t="n">
        <v>4020</v>
      </c>
      <c r="B20" t="inlineStr">
        <is>
          <t>Interest Income</t>
        </is>
      </c>
      <c r="C20" t="inlineStr">
        <is>
          <t>Income</t>
        </is>
      </c>
      <c r="D20" s="10">
        <f>MAX(0,SUMIF('Chart of Accounts'!$A:$A,$A20,'Chart of Accounts'!$F:$F)+SUMIF(Journal!$C:$C,$A20,Journal!$E:$E)-SUMIF(Journal!$C:$C,$A20,Journal!$F:$F))</f>
        <v/>
      </c>
      <c r="E20" s="10">
        <f>MAX(0,-(SUMIF('Chart of Accounts'!$A:$A,$A20,'Chart of Accounts'!$F:$F)+SUMIF(Journal!$C:$C,$A20,Journal!$E:$E)-SUMIF(Journal!$C:$C,$A20,Journal!$F:$F)))</f>
        <v/>
      </c>
    </row>
    <row r="21">
      <c r="A21" t="n">
        <v>5010</v>
      </c>
      <c r="B21" t="inlineStr">
        <is>
          <t>Purchases</t>
        </is>
      </c>
      <c r="C21" t="inlineStr">
        <is>
          <t>Expense</t>
        </is>
      </c>
      <c r="D21" s="10">
        <f>MAX(0,SUMIF('Chart of Accounts'!$A:$A,$A21,'Chart of Accounts'!$F:$F)+SUMIF(Journal!$C:$C,$A21,Journal!$E:$E)-SUMIF(Journal!$C:$C,$A21,Journal!$F:$F))</f>
        <v/>
      </c>
      <c r="E21" s="10">
        <f>MAX(0,-(SUMIF('Chart of Accounts'!$A:$A,$A21,'Chart of Accounts'!$F:$F)+SUMIF(Journal!$C:$C,$A21,Journal!$E:$E)-SUMIF(Journal!$C:$C,$A21,Journal!$F:$F)))</f>
        <v/>
      </c>
    </row>
    <row r="22">
      <c r="A22" t="n">
        <v>5020</v>
      </c>
      <c r="B22" t="inlineStr">
        <is>
          <t>Rent</t>
        </is>
      </c>
      <c r="C22" t="inlineStr">
        <is>
          <t>Expense</t>
        </is>
      </c>
      <c r="D22" s="10">
        <f>MAX(0,SUMIF('Chart of Accounts'!$A:$A,$A22,'Chart of Accounts'!$F:$F)+SUMIF(Journal!$C:$C,$A22,Journal!$E:$E)-SUMIF(Journal!$C:$C,$A22,Journal!$F:$F))</f>
        <v/>
      </c>
      <c r="E22" s="10">
        <f>MAX(0,-(SUMIF('Chart of Accounts'!$A:$A,$A22,'Chart of Accounts'!$F:$F)+SUMIF(Journal!$C:$C,$A22,Journal!$E:$E)-SUMIF(Journal!$C:$C,$A22,Journal!$F:$F)))</f>
        <v/>
      </c>
    </row>
    <row r="23">
      <c r="A23" t="n">
        <v>5030</v>
      </c>
      <c r="B23" t="inlineStr">
        <is>
          <t>Salaries</t>
        </is>
      </c>
      <c r="C23" t="inlineStr">
        <is>
          <t>Expense</t>
        </is>
      </c>
      <c r="D23" s="10">
        <f>MAX(0,SUMIF('Chart of Accounts'!$A:$A,$A23,'Chart of Accounts'!$F:$F)+SUMIF(Journal!$C:$C,$A23,Journal!$E:$E)-SUMIF(Journal!$C:$C,$A23,Journal!$F:$F))</f>
        <v/>
      </c>
      <c r="E23" s="10">
        <f>MAX(0,-(SUMIF('Chart of Accounts'!$A:$A,$A23,'Chart of Accounts'!$F:$F)+SUMIF(Journal!$C:$C,$A23,Journal!$E:$E)-SUMIF(Journal!$C:$C,$A23,Journal!$F:$F)))</f>
        <v/>
      </c>
    </row>
    <row r="24">
      <c r="A24" t="n">
        <v>5040</v>
      </c>
      <c r="B24" t="inlineStr">
        <is>
          <t>Electricity</t>
        </is>
      </c>
      <c r="C24" t="inlineStr">
        <is>
          <t>Expense</t>
        </is>
      </c>
      <c r="D24" s="10">
        <f>MAX(0,SUMIF('Chart of Accounts'!$A:$A,$A24,'Chart of Accounts'!$F:$F)+SUMIF(Journal!$C:$C,$A24,Journal!$E:$E)-SUMIF(Journal!$C:$C,$A24,Journal!$F:$F))</f>
        <v/>
      </c>
      <c r="E24" s="10">
        <f>MAX(0,-(SUMIF('Chart of Accounts'!$A:$A,$A24,'Chart of Accounts'!$F:$F)+SUMIF(Journal!$C:$C,$A24,Journal!$E:$E)-SUMIF(Journal!$C:$C,$A24,Journal!$F:$F)))</f>
        <v/>
      </c>
    </row>
    <row r="25">
      <c r="A25" t="n">
        <v>5050</v>
      </c>
      <c r="B25" t="inlineStr">
        <is>
          <t>Internet</t>
        </is>
      </c>
      <c r="C25" t="inlineStr">
        <is>
          <t>Expense</t>
        </is>
      </c>
      <c r="D25" s="10">
        <f>MAX(0,SUMIF('Chart of Accounts'!$A:$A,$A25,'Chart of Accounts'!$F:$F)+SUMIF(Journal!$C:$C,$A25,Journal!$E:$E)-SUMIF(Journal!$C:$C,$A25,Journal!$F:$F))</f>
        <v/>
      </c>
      <c r="E25" s="10">
        <f>MAX(0,-(SUMIF('Chart of Accounts'!$A:$A,$A25,'Chart of Accounts'!$F:$F)+SUMIF(Journal!$C:$C,$A25,Journal!$E:$E)-SUMIF(Journal!$C:$C,$A25,Journal!$F:$F)))</f>
        <v/>
      </c>
    </row>
    <row r="26">
      <c r="A26" t="n">
        <v>5060</v>
      </c>
      <c r="B26" t="inlineStr">
        <is>
          <t>Packaging</t>
        </is>
      </c>
      <c r="C26" t="inlineStr">
        <is>
          <t>Expense</t>
        </is>
      </c>
      <c r="D26" s="10">
        <f>MAX(0,SUMIF('Chart of Accounts'!$A:$A,$A26,'Chart of Accounts'!$F:$F)+SUMIF(Journal!$C:$C,$A26,Journal!$E:$E)-SUMIF(Journal!$C:$C,$A26,Journal!$F:$F))</f>
        <v/>
      </c>
      <c r="E26" s="10">
        <f>MAX(0,-(SUMIF('Chart of Accounts'!$A:$A,$A26,'Chart of Accounts'!$F:$F)+SUMIF(Journal!$C:$C,$A26,Journal!$E:$E)-SUMIF(Journal!$C:$C,$A26,Journal!$F:$F)))</f>
        <v/>
      </c>
    </row>
    <row r="27">
      <c r="A27" t="n">
        <v>5070</v>
      </c>
      <c r="B27" t="inlineStr">
        <is>
          <t>Bank Charges</t>
        </is>
      </c>
      <c r="C27" t="inlineStr">
        <is>
          <t>Expense</t>
        </is>
      </c>
      <c r="D27" s="10">
        <f>MAX(0,SUMIF('Chart of Accounts'!$A:$A,$A27,'Chart of Accounts'!$F:$F)+SUMIF(Journal!$C:$C,$A27,Journal!$E:$E)-SUMIF(Journal!$C:$C,$A27,Journal!$F:$F))</f>
        <v/>
      </c>
      <c r="E27" s="10">
        <f>MAX(0,-(SUMIF('Chart of Accounts'!$A:$A,$A27,'Chart of Accounts'!$F:$F)+SUMIF(Journal!$C:$C,$A27,Journal!$E:$E)-SUMIF(Journal!$C:$C,$A27,Journal!$F:$F)))</f>
        <v/>
      </c>
    </row>
    <row r="28">
      <c r="A28" t="n">
        <v>5080</v>
      </c>
      <c r="B28" t="inlineStr">
        <is>
          <t>Interest on Loan</t>
        </is>
      </c>
      <c r="C28" t="inlineStr">
        <is>
          <t>Expense</t>
        </is>
      </c>
      <c r="D28" s="10">
        <f>MAX(0,SUMIF('Chart of Accounts'!$A:$A,$A28,'Chart of Accounts'!$F:$F)+SUMIF(Journal!$C:$C,$A28,Journal!$E:$E)-SUMIF(Journal!$C:$C,$A28,Journal!$F:$F))</f>
        <v/>
      </c>
      <c r="E28" s="10">
        <f>MAX(0,-(SUMIF('Chart of Accounts'!$A:$A,$A28,'Chart of Accounts'!$F:$F)+SUMIF(Journal!$C:$C,$A28,Journal!$E:$E)-SUMIF(Journal!$C:$C,$A28,Journal!$F:$F)))</f>
        <v/>
      </c>
    </row>
    <row r="29">
      <c r="A29" t="n">
        <v>5090</v>
      </c>
      <c r="B29" t="inlineStr">
        <is>
          <t>Depreciation Expense</t>
        </is>
      </c>
      <c r="C29" t="inlineStr">
        <is>
          <t>Expense</t>
        </is>
      </c>
      <c r="D29" s="10">
        <f>MAX(0,SUMIF('Chart of Accounts'!$A:$A,$A29,'Chart of Accounts'!$F:$F)+SUMIF(Journal!$C:$C,$A29,Journal!$E:$E)-SUMIF(Journal!$C:$C,$A29,Journal!$F:$F))</f>
        <v/>
      </c>
      <c r="E29" s="10">
        <f>MAX(0,-(SUMIF('Chart of Accounts'!$A:$A,$A29,'Chart of Accounts'!$F:$F)+SUMIF(Journal!$C:$C,$A29,Journal!$E:$E)-SUMIF(Journal!$C:$C,$A29,Journal!$F:$F)))</f>
        <v/>
      </c>
    </row>
    <row r="30">
      <c r="A30" t="n">
        <v>5100</v>
      </c>
      <c r="B30" t="inlineStr">
        <is>
          <t>Bad Debts</t>
        </is>
      </c>
      <c r="C30" t="inlineStr">
        <is>
          <t>Expense</t>
        </is>
      </c>
      <c r="D30" s="10">
        <f>MAX(0,SUMIF('Chart of Accounts'!$A:$A,$A30,'Chart of Accounts'!$F:$F)+SUMIF(Journal!$C:$C,$A30,Journal!$E:$E)-SUMIF(Journal!$C:$C,$A30,Journal!$F:$F))</f>
        <v/>
      </c>
      <c r="E30" s="10">
        <f>MAX(0,-(SUMIF('Chart of Accounts'!$A:$A,$A30,'Chart of Accounts'!$F:$F)+SUMIF(Journal!$C:$C,$A30,Journal!$E:$E)-SUMIF(Journal!$C:$C,$A30,Journal!$F:$F)))</f>
        <v/>
      </c>
    </row>
    <row r="31">
      <c r="A31" t="n">
        <v>5110</v>
      </c>
      <c r="B31" t="inlineStr">
        <is>
          <t>Insurance</t>
        </is>
      </c>
      <c r="C31" t="inlineStr">
        <is>
          <t>Expense</t>
        </is>
      </c>
      <c r="D31" s="10">
        <f>MAX(0,SUMIF('Chart of Accounts'!$A:$A,$A31,'Chart of Accounts'!$F:$F)+SUMIF(Journal!$C:$C,$A31,Journal!$E:$E)-SUMIF(Journal!$C:$C,$A31,Journal!$F:$F))</f>
        <v/>
      </c>
      <c r="E31" s="10">
        <f>MAX(0,-(SUMIF('Chart of Accounts'!$A:$A,$A31,'Chart of Accounts'!$F:$F)+SUMIF(Journal!$C:$C,$A31,Journal!$E:$E)-SUMIF(Journal!$C:$C,$A31,Journal!$F:$F)))</f>
        <v/>
      </c>
    </row>
    <row r="32">
      <c r="A32" t="n">
        <v>5120</v>
      </c>
      <c r="B32" t="inlineStr">
        <is>
          <t>Marketing</t>
        </is>
      </c>
      <c r="C32" t="inlineStr">
        <is>
          <t>Expense</t>
        </is>
      </c>
      <c r="D32" s="10">
        <f>MAX(0,SUMIF('Chart of Accounts'!$A:$A,$A32,'Chart of Accounts'!$F:$F)+SUMIF(Journal!$C:$C,$A32,Journal!$E:$E)-SUMIF(Journal!$C:$C,$A32,Journal!$F:$F))</f>
        <v/>
      </c>
      <c r="E32" s="10">
        <f>MAX(0,-(SUMIF('Chart of Accounts'!$A:$A,$A32,'Chart of Accounts'!$F:$F)+SUMIF(Journal!$C:$C,$A32,Journal!$E:$E)-SUMIF(Journal!$C:$C,$A32,Journal!$F:$F)))</f>
        <v/>
      </c>
    </row>
    <row r="33">
      <c r="A33" s="11" t="inlineStr">
        <is>
          <t>TOTALS</t>
        </is>
      </c>
      <c r="B33" s="6" t="n"/>
      <c r="C33" s="7" t="n"/>
      <c r="D33" s="12">
        <f>SUM(D4:D32)</f>
        <v/>
      </c>
      <c r="E33" s="12">
        <f>SUM(E4:E32)</f>
        <v/>
      </c>
    </row>
    <row r="34">
      <c r="A34" s="11" t="inlineStr">
        <is>
          <t>Check: Debits − Credits (must be 0)</t>
        </is>
      </c>
      <c r="B34" s="6" t="n"/>
      <c r="C34" s="7" t="n"/>
      <c r="D34" s="14">
        <f>D33-E33</f>
        <v/>
      </c>
    </row>
  </sheetData>
  <mergeCells count="4">
    <mergeCell ref="A2:E2"/>
    <mergeCell ref="A1:E1"/>
    <mergeCell ref="A33:C33"/>
    <mergeCell ref="A34:C34"/>
  </mergeCells>
  <conditionalFormatting sqref="D34">
    <cfRule type="cellIs" priority="1" operator="notEqual" dxfId="0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24" customWidth="1" min="3" max="3"/>
    <col width="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Profit &amp; Loss Statement: FY 2025-26</t>
        </is>
      </c>
    </row>
    <row r="2">
      <c r="A2" s="2" t="inlineStr">
        <is>
          <t>For the year ended 31-Mar-2026  |  amounts in ₹  |  income and expense pulled by account code (SUMIF)</t>
        </is>
      </c>
    </row>
    <row r="3">
      <c r="A3" s="5" t="inlineStr">
        <is>
          <t>Code</t>
        </is>
      </c>
      <c r="B3" s="5" t="inlineStr">
        <is>
          <t>Account Name</t>
        </is>
      </c>
      <c r="C3" s="5" t="inlineStr">
        <is>
          <t>Amount (₹)</t>
        </is>
      </c>
    </row>
    <row r="4">
      <c r="A4" s="3" t="inlineStr">
        <is>
          <t>INCOME</t>
        </is>
      </c>
    </row>
    <row r="5">
      <c r="A5" t="n">
        <v>4010</v>
      </c>
      <c r="B5" t="inlineStr">
        <is>
          <t>Sales</t>
        </is>
      </c>
      <c r="C5" s="10">
        <f>SUMIF(Journal!$C:$C,$A5,Journal!$F:$F)-SUMIF(Journal!$C:$C,$A5,Journal!$E:$E)</f>
        <v/>
      </c>
    </row>
    <row r="6">
      <c r="A6" t="n">
        <v>4020</v>
      </c>
      <c r="B6" t="inlineStr">
        <is>
          <t>Interest Income</t>
        </is>
      </c>
      <c r="C6" s="10">
        <f>SUMIF(Journal!$C:$C,$A6,Journal!$F:$F)-SUMIF(Journal!$C:$C,$A6,Journal!$E:$E)</f>
        <v/>
      </c>
    </row>
    <row r="7">
      <c r="A7" s="11" t="inlineStr">
        <is>
          <t>Total Income</t>
        </is>
      </c>
      <c r="C7" s="12">
        <f>SUM(C5:C6)</f>
        <v/>
      </c>
    </row>
    <row r="8"/>
    <row r="9">
      <c r="A9" s="3" t="inlineStr">
        <is>
          <t>EXPENSES</t>
        </is>
      </c>
    </row>
    <row r="10">
      <c r="A10" t="n">
        <v>5010</v>
      </c>
      <c r="B10" t="inlineStr">
        <is>
          <t>Purchases</t>
        </is>
      </c>
      <c r="C10" s="10">
        <f>SUMIF(Journal!$C:$C,$A10,Journal!$E:$E)-SUMIF(Journal!$C:$C,$A10,Journal!$F:$F)</f>
        <v/>
      </c>
    </row>
    <row r="11">
      <c r="A11" t="n">
        <v>5020</v>
      </c>
      <c r="B11" t="inlineStr">
        <is>
          <t>Rent</t>
        </is>
      </c>
      <c r="C11" s="10">
        <f>SUMIF(Journal!$C:$C,$A11,Journal!$E:$E)-SUMIF(Journal!$C:$C,$A11,Journal!$F:$F)</f>
        <v/>
      </c>
    </row>
    <row r="12">
      <c r="A12" t="n">
        <v>5030</v>
      </c>
      <c r="B12" t="inlineStr">
        <is>
          <t>Salaries</t>
        </is>
      </c>
      <c r="C12" s="10">
        <f>SUMIF(Journal!$C:$C,$A12,Journal!$E:$E)-SUMIF(Journal!$C:$C,$A12,Journal!$F:$F)</f>
        <v/>
      </c>
    </row>
    <row r="13">
      <c r="A13" t="n">
        <v>5040</v>
      </c>
      <c r="B13" t="inlineStr">
        <is>
          <t>Electricity</t>
        </is>
      </c>
      <c r="C13" s="10">
        <f>SUMIF(Journal!$C:$C,$A13,Journal!$E:$E)-SUMIF(Journal!$C:$C,$A13,Journal!$F:$F)</f>
        <v/>
      </c>
    </row>
    <row r="14">
      <c r="A14" t="n">
        <v>5050</v>
      </c>
      <c r="B14" t="inlineStr">
        <is>
          <t>Internet</t>
        </is>
      </c>
      <c r="C14" s="10">
        <f>SUMIF(Journal!$C:$C,$A14,Journal!$E:$E)-SUMIF(Journal!$C:$C,$A14,Journal!$F:$F)</f>
        <v/>
      </c>
    </row>
    <row r="15">
      <c r="A15" t="n">
        <v>5060</v>
      </c>
      <c r="B15" t="inlineStr">
        <is>
          <t>Packaging</t>
        </is>
      </c>
      <c r="C15" s="10">
        <f>SUMIF(Journal!$C:$C,$A15,Journal!$E:$E)-SUMIF(Journal!$C:$C,$A15,Journal!$F:$F)</f>
        <v/>
      </c>
    </row>
    <row r="16">
      <c r="A16" t="n">
        <v>5070</v>
      </c>
      <c r="B16" t="inlineStr">
        <is>
          <t>Bank Charges</t>
        </is>
      </c>
      <c r="C16" s="10">
        <f>SUMIF(Journal!$C:$C,$A16,Journal!$E:$E)-SUMIF(Journal!$C:$C,$A16,Journal!$F:$F)</f>
        <v/>
      </c>
    </row>
    <row r="17">
      <c r="A17" t="n">
        <v>5080</v>
      </c>
      <c r="B17" t="inlineStr">
        <is>
          <t>Interest on Loan</t>
        </is>
      </c>
      <c r="C17" s="10">
        <f>SUMIF(Journal!$C:$C,$A17,Journal!$E:$E)-SUMIF(Journal!$C:$C,$A17,Journal!$F:$F)</f>
        <v/>
      </c>
    </row>
    <row r="18">
      <c r="A18" t="n">
        <v>5090</v>
      </c>
      <c r="B18" t="inlineStr">
        <is>
          <t>Depreciation Expense</t>
        </is>
      </c>
      <c r="C18" s="10">
        <f>SUMIF(Journal!$C:$C,$A18,Journal!$E:$E)-SUMIF(Journal!$C:$C,$A18,Journal!$F:$F)</f>
        <v/>
      </c>
    </row>
    <row r="19">
      <c r="A19" t="n">
        <v>5100</v>
      </c>
      <c r="B19" t="inlineStr">
        <is>
          <t>Bad Debts</t>
        </is>
      </c>
      <c r="C19" s="10">
        <f>SUMIF(Journal!$C:$C,$A19,Journal!$E:$E)-SUMIF(Journal!$C:$C,$A19,Journal!$F:$F)</f>
        <v/>
      </c>
    </row>
    <row r="20">
      <c r="A20" t="n">
        <v>5110</v>
      </c>
      <c r="B20" t="inlineStr">
        <is>
          <t>Insurance</t>
        </is>
      </c>
      <c r="C20" s="10">
        <f>SUMIF(Journal!$C:$C,$A20,Journal!$E:$E)-SUMIF(Journal!$C:$C,$A20,Journal!$F:$F)</f>
        <v/>
      </c>
    </row>
    <row r="21">
      <c r="A21" t="n">
        <v>5120</v>
      </c>
      <c r="B21" t="inlineStr">
        <is>
          <t>Marketing</t>
        </is>
      </c>
      <c r="C21" s="10">
        <f>SUMIF(Journal!$C:$C,$A21,Journal!$E:$E)-SUMIF(Journal!$C:$C,$A21,Journal!$F:$F)</f>
        <v/>
      </c>
    </row>
    <row r="22">
      <c r="A22" s="11" t="inlineStr">
        <is>
          <t>Total Expenses</t>
        </is>
      </c>
      <c r="C22" s="12">
        <f>SUM(C10:C21)</f>
        <v/>
      </c>
    </row>
    <row r="23"/>
    <row r="24">
      <c r="A24" s="11" t="inlineStr"/>
      <c r="B24" s="11" t="inlineStr">
        <is>
          <t>NET PROFIT</t>
        </is>
      </c>
      <c r="C24" s="12">
        <f>C7-C22</f>
        <v/>
      </c>
    </row>
    <row r="25"/>
    <row r="26">
      <c r="A26" s="3" t="inlineStr">
        <is>
          <t>Monthly sales vs expenses (chart source)</t>
        </is>
      </c>
    </row>
    <row r="27">
      <c r="A27" s="5" t="inlineStr">
        <is>
          <t>Month</t>
        </is>
      </c>
      <c r="B27" s="5" t="inlineStr">
        <is>
          <t>Sales (₹)</t>
        </is>
      </c>
      <c r="C27" s="5" t="inlineStr">
        <is>
          <t>Total Expenses (₹)</t>
        </is>
      </c>
    </row>
    <row r="28">
      <c r="A28" s="16" t="n">
        <v>45748</v>
      </c>
      <c r="B28" s="10">
        <f>SUMIFS(Journal!$F:$F,Journal!$C:$C,4010,Journal!$A:$A,"&gt;="&amp;DATE(2025,4,1),Journal!$A:$A,"&lt;="&amp;DATE(2025,4,30))</f>
        <v/>
      </c>
      <c r="C28" s="10">
        <f>SUMIFS(Journal!$E:$E,Journal!$C:$C,"&gt;5000",Journal!$C:$C,"&lt;6000",Journal!$A:$A,"&gt;="&amp;DATE(2025,4,1),Journal!$A:$A,"&lt;="&amp;DATE(2025,4,30))-SUMIFS(Journal!$F:$F,Journal!$C:$C,"&gt;5000",Journal!$C:$C,"&lt;6000",Journal!$A:$A,"&gt;="&amp;DATE(2025,4,1),Journal!$A:$A,"&lt;="&amp;DATE(2025,4,30))</f>
        <v/>
      </c>
    </row>
    <row r="29">
      <c r="A29" s="16" t="n">
        <v>45778</v>
      </c>
      <c r="B29" s="10">
        <f>SUMIFS(Journal!$F:$F,Journal!$C:$C,4010,Journal!$A:$A,"&gt;="&amp;DATE(2025,5,1),Journal!$A:$A,"&lt;="&amp;DATE(2025,5,31))</f>
        <v/>
      </c>
      <c r="C29" s="10">
        <f>SUMIFS(Journal!$E:$E,Journal!$C:$C,"&gt;5000",Journal!$C:$C,"&lt;6000",Journal!$A:$A,"&gt;="&amp;DATE(2025,5,1),Journal!$A:$A,"&lt;="&amp;DATE(2025,5,31))-SUMIFS(Journal!$F:$F,Journal!$C:$C,"&gt;5000",Journal!$C:$C,"&lt;6000",Journal!$A:$A,"&gt;="&amp;DATE(2025,5,1),Journal!$A:$A,"&lt;="&amp;DATE(2025,5,31))</f>
        <v/>
      </c>
    </row>
    <row r="30">
      <c r="A30" s="16" t="n">
        <v>45809</v>
      </c>
      <c r="B30" s="10">
        <f>SUMIFS(Journal!$F:$F,Journal!$C:$C,4010,Journal!$A:$A,"&gt;="&amp;DATE(2025,6,1),Journal!$A:$A,"&lt;="&amp;DATE(2025,6,30))</f>
        <v/>
      </c>
      <c r="C30" s="10">
        <f>SUMIFS(Journal!$E:$E,Journal!$C:$C,"&gt;5000",Journal!$C:$C,"&lt;6000",Journal!$A:$A,"&gt;="&amp;DATE(2025,6,1),Journal!$A:$A,"&lt;="&amp;DATE(2025,6,30))-SUMIFS(Journal!$F:$F,Journal!$C:$C,"&gt;5000",Journal!$C:$C,"&lt;6000",Journal!$A:$A,"&gt;="&amp;DATE(2025,6,1),Journal!$A:$A,"&lt;="&amp;DATE(2025,6,30))</f>
        <v/>
      </c>
    </row>
    <row r="31">
      <c r="A31" s="16" t="n">
        <v>45839</v>
      </c>
      <c r="B31" s="10">
        <f>SUMIFS(Journal!$F:$F,Journal!$C:$C,4010,Journal!$A:$A,"&gt;="&amp;DATE(2025,7,1),Journal!$A:$A,"&lt;="&amp;DATE(2025,7,31))</f>
        <v/>
      </c>
      <c r="C31" s="10">
        <f>SUMIFS(Journal!$E:$E,Journal!$C:$C,"&gt;5000",Journal!$C:$C,"&lt;6000",Journal!$A:$A,"&gt;="&amp;DATE(2025,7,1),Journal!$A:$A,"&lt;="&amp;DATE(2025,7,31))-SUMIFS(Journal!$F:$F,Journal!$C:$C,"&gt;5000",Journal!$C:$C,"&lt;6000",Journal!$A:$A,"&gt;="&amp;DATE(2025,7,1),Journal!$A:$A,"&lt;="&amp;DATE(2025,7,31))</f>
        <v/>
      </c>
    </row>
    <row r="32">
      <c r="A32" s="16" t="n">
        <v>45870</v>
      </c>
      <c r="B32" s="10">
        <f>SUMIFS(Journal!$F:$F,Journal!$C:$C,4010,Journal!$A:$A,"&gt;="&amp;DATE(2025,8,1),Journal!$A:$A,"&lt;="&amp;DATE(2025,8,31))</f>
        <v/>
      </c>
      <c r="C32" s="10">
        <f>SUMIFS(Journal!$E:$E,Journal!$C:$C,"&gt;5000",Journal!$C:$C,"&lt;6000",Journal!$A:$A,"&gt;="&amp;DATE(2025,8,1),Journal!$A:$A,"&lt;="&amp;DATE(2025,8,31))-SUMIFS(Journal!$F:$F,Journal!$C:$C,"&gt;5000",Journal!$C:$C,"&lt;6000",Journal!$A:$A,"&gt;="&amp;DATE(2025,8,1),Journal!$A:$A,"&lt;="&amp;DATE(2025,8,31))</f>
        <v/>
      </c>
    </row>
    <row r="33">
      <c r="A33" s="16" t="n">
        <v>45901</v>
      </c>
      <c r="B33" s="10">
        <f>SUMIFS(Journal!$F:$F,Journal!$C:$C,4010,Journal!$A:$A,"&gt;="&amp;DATE(2025,9,1),Journal!$A:$A,"&lt;="&amp;DATE(2025,9,30))</f>
        <v/>
      </c>
      <c r="C33" s="10">
        <f>SUMIFS(Journal!$E:$E,Journal!$C:$C,"&gt;5000",Journal!$C:$C,"&lt;6000",Journal!$A:$A,"&gt;="&amp;DATE(2025,9,1),Journal!$A:$A,"&lt;="&amp;DATE(2025,9,30))-SUMIFS(Journal!$F:$F,Journal!$C:$C,"&gt;5000",Journal!$C:$C,"&lt;6000",Journal!$A:$A,"&gt;="&amp;DATE(2025,9,1),Journal!$A:$A,"&lt;="&amp;DATE(2025,9,30))</f>
        <v/>
      </c>
    </row>
    <row r="34">
      <c r="A34" s="16" t="n">
        <v>45931</v>
      </c>
      <c r="B34" s="10">
        <f>SUMIFS(Journal!$F:$F,Journal!$C:$C,4010,Journal!$A:$A,"&gt;="&amp;DATE(2025,10,1),Journal!$A:$A,"&lt;="&amp;DATE(2025,10,31))</f>
        <v/>
      </c>
      <c r="C34" s="10">
        <f>SUMIFS(Journal!$E:$E,Journal!$C:$C,"&gt;5000",Journal!$C:$C,"&lt;6000",Journal!$A:$A,"&gt;="&amp;DATE(2025,10,1),Journal!$A:$A,"&lt;="&amp;DATE(2025,10,31))-SUMIFS(Journal!$F:$F,Journal!$C:$C,"&gt;5000",Journal!$C:$C,"&lt;6000",Journal!$A:$A,"&gt;="&amp;DATE(2025,10,1),Journal!$A:$A,"&lt;="&amp;DATE(2025,10,31))</f>
        <v/>
      </c>
    </row>
    <row r="35">
      <c r="A35" s="16" t="n">
        <v>45962</v>
      </c>
      <c r="B35" s="10">
        <f>SUMIFS(Journal!$F:$F,Journal!$C:$C,4010,Journal!$A:$A,"&gt;="&amp;DATE(2025,11,1),Journal!$A:$A,"&lt;="&amp;DATE(2025,11,30))</f>
        <v/>
      </c>
      <c r="C35" s="10">
        <f>SUMIFS(Journal!$E:$E,Journal!$C:$C,"&gt;5000",Journal!$C:$C,"&lt;6000",Journal!$A:$A,"&gt;="&amp;DATE(2025,11,1),Journal!$A:$A,"&lt;="&amp;DATE(2025,11,30))-SUMIFS(Journal!$F:$F,Journal!$C:$C,"&gt;5000",Journal!$C:$C,"&lt;6000",Journal!$A:$A,"&gt;="&amp;DATE(2025,11,1),Journal!$A:$A,"&lt;="&amp;DATE(2025,11,30))</f>
        <v/>
      </c>
    </row>
    <row r="36">
      <c r="A36" s="16" t="n">
        <v>45992</v>
      </c>
      <c r="B36" s="10">
        <f>SUMIFS(Journal!$F:$F,Journal!$C:$C,4010,Journal!$A:$A,"&gt;="&amp;DATE(2025,12,1),Journal!$A:$A,"&lt;="&amp;DATE(2025,12,31))</f>
        <v/>
      </c>
      <c r="C36" s="10">
        <f>SUMIFS(Journal!$E:$E,Journal!$C:$C,"&gt;5000",Journal!$C:$C,"&lt;6000",Journal!$A:$A,"&gt;="&amp;DATE(2025,12,1),Journal!$A:$A,"&lt;="&amp;DATE(2025,12,31))-SUMIFS(Journal!$F:$F,Journal!$C:$C,"&gt;5000",Journal!$C:$C,"&lt;6000",Journal!$A:$A,"&gt;="&amp;DATE(2025,12,1),Journal!$A:$A,"&lt;="&amp;DATE(2025,12,31))</f>
        <v/>
      </c>
    </row>
    <row r="37">
      <c r="A37" s="16" t="n">
        <v>46023</v>
      </c>
      <c r="B37" s="10">
        <f>SUMIFS(Journal!$F:$F,Journal!$C:$C,4010,Journal!$A:$A,"&gt;="&amp;DATE(2026,1,1),Journal!$A:$A,"&lt;="&amp;DATE(2026,1,31))</f>
        <v/>
      </c>
      <c r="C37" s="10">
        <f>SUMIFS(Journal!$E:$E,Journal!$C:$C,"&gt;5000",Journal!$C:$C,"&lt;6000",Journal!$A:$A,"&gt;="&amp;DATE(2026,1,1),Journal!$A:$A,"&lt;="&amp;DATE(2026,1,31))-SUMIFS(Journal!$F:$F,Journal!$C:$C,"&gt;5000",Journal!$C:$C,"&lt;6000",Journal!$A:$A,"&gt;="&amp;DATE(2026,1,1),Journal!$A:$A,"&lt;="&amp;DATE(2026,1,31))</f>
        <v/>
      </c>
    </row>
    <row r="38">
      <c r="A38" s="16" t="n">
        <v>46054</v>
      </c>
      <c r="B38" s="10">
        <f>SUMIFS(Journal!$F:$F,Journal!$C:$C,4010,Journal!$A:$A,"&gt;="&amp;DATE(2026,2,1),Journal!$A:$A,"&lt;="&amp;DATE(2026,2,28))</f>
        <v/>
      </c>
      <c r="C38" s="10">
        <f>SUMIFS(Journal!$E:$E,Journal!$C:$C,"&gt;5000",Journal!$C:$C,"&lt;6000",Journal!$A:$A,"&gt;="&amp;DATE(2026,2,1),Journal!$A:$A,"&lt;="&amp;DATE(2026,2,28))-SUMIFS(Journal!$F:$F,Journal!$C:$C,"&gt;5000",Journal!$C:$C,"&lt;6000",Journal!$A:$A,"&gt;="&amp;DATE(2026,2,1),Journal!$A:$A,"&lt;="&amp;DATE(2026,2,28))</f>
        <v/>
      </c>
    </row>
    <row r="39">
      <c r="A39" s="16" t="n">
        <v>46082</v>
      </c>
      <c r="B39" s="10">
        <f>SUMIFS(Journal!$F:$F,Journal!$C:$C,4010,Journal!$A:$A,"&gt;="&amp;DATE(2026,3,1),Journal!$A:$A,"&lt;="&amp;DATE(2026,3,31))</f>
        <v/>
      </c>
      <c r="C39" s="10">
        <f>SUMIFS(Journal!$E:$E,Journal!$C:$C,"&gt;5000",Journal!$C:$C,"&lt;6000",Journal!$A:$A,"&gt;="&amp;DATE(2026,3,1),Journal!$A:$A,"&lt;="&amp;DATE(2026,3,31))-SUMIFS(Journal!$F:$F,Journal!$C:$C,"&gt;5000",Journal!$C:$C,"&lt;6000",Journal!$A:$A,"&gt;="&amp;DATE(2026,3,1),Journal!$A:$A,"&lt;="&amp;DATE(2026,3,31))</f>
        <v/>
      </c>
    </row>
    <row r="40">
      <c r="A40" s="11" t="inlineStr">
        <is>
          <t>TOTAL</t>
        </is>
      </c>
      <c r="B40" s="12">
        <f>SUM(B28:B39)</f>
        <v/>
      </c>
      <c r="C40" s="12">
        <f>SUM(C28:C39)</f>
        <v/>
      </c>
    </row>
    <row r="41"/>
    <row r="42">
      <c r="A42" s="11" t="inlineStr">
        <is>
          <t>Check: chart sales total − P&amp;L sales (must be 0)</t>
        </is>
      </c>
      <c r="B42" s="7" t="n"/>
      <c r="C42" s="14">
        <f>B40-C5</f>
        <v/>
      </c>
    </row>
    <row r="43">
      <c r="A43" s="11" t="inlineStr">
        <is>
          <t>Check: chart expenses total − P&amp;L expenses (must be 0)</t>
        </is>
      </c>
      <c r="B43" s="7" t="n"/>
      <c r="C43" s="14">
        <f>C40-C22</f>
        <v/>
      </c>
    </row>
  </sheetData>
  <mergeCells count="7">
    <mergeCell ref="A1:D1"/>
    <mergeCell ref="A9:D9"/>
    <mergeCell ref="A43:B43"/>
    <mergeCell ref="A4:D4"/>
    <mergeCell ref="A26:D26"/>
    <mergeCell ref="A42:B42"/>
    <mergeCell ref="A2:D2"/>
  </mergeCells>
  <conditionalFormatting sqref="C42">
    <cfRule type="cellIs" priority="1" operator="notEqual" dxfId="0">
      <formula>0</formula>
    </cfRule>
  </conditionalFormatting>
  <conditionalFormatting sqref="C43">
    <cfRule type="cellIs" priority="2" operator="notEqual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22" customWidth="1" min="3" max="3"/>
    <col width="6" customWidth="1" min="4" max="4"/>
    <col width="12" customWidth="1" min="5" max="5"/>
    <col width="34" customWidth="1" min="6" max="6"/>
    <col width="22" customWidth="1" min="7" max="7"/>
  </cols>
  <sheetData>
    <row r="1" ht="26" customHeight="1">
      <c r="A1" s="1" t="inlineStr">
        <is>
          <t>Balance Sheet as at 31-Mar-2026</t>
        </is>
      </c>
    </row>
    <row r="2" ht="18" customHeight="1">
      <c r="A2" s="2" t="inlineStr">
        <is>
          <t>Sunrise Bakery  |  amounts in ₹  |  source: Trial Balance and Profit &amp; Loss</t>
        </is>
      </c>
    </row>
    <row r="3"/>
    <row r="4">
      <c r="A4" s="3" t="inlineStr">
        <is>
          <t>ASSETS</t>
        </is>
      </c>
      <c r="E4" s="3" t="inlineStr">
        <is>
          <t>LIABILITIES &amp; EQUITY</t>
        </is>
      </c>
    </row>
    <row r="5">
      <c r="A5" t="n">
        <v>1010</v>
      </c>
      <c r="B5" t="inlineStr">
        <is>
          <t>Cash</t>
        </is>
      </c>
      <c r="C5" s="10">
        <f>'Trial Balance'!D4-'Trial Balance'!E4</f>
        <v/>
      </c>
      <c r="E5" s="3" t="inlineStr">
        <is>
          <t>Liabilities</t>
        </is>
      </c>
    </row>
    <row r="6">
      <c r="A6" t="n">
        <v>1020</v>
      </c>
      <c r="B6" t="inlineStr">
        <is>
          <t>Bank</t>
        </is>
      </c>
      <c r="C6" s="10">
        <f>'Trial Balance'!D5-'Trial Balance'!E5</f>
        <v/>
      </c>
      <c r="E6" t="n">
        <v>2010</v>
      </c>
      <c r="F6" t="inlineStr">
        <is>
          <t>Accounts Payable</t>
        </is>
      </c>
      <c r="G6" s="10">
        <f>'Trial Balance'!E12-'Trial Balance'!D12</f>
        <v/>
      </c>
    </row>
    <row r="7">
      <c r="A7" t="n">
        <v>1030</v>
      </c>
      <c r="B7" t="inlineStr">
        <is>
          <t>Accounts Receivable</t>
        </is>
      </c>
      <c r="C7" s="10">
        <f>'Trial Balance'!D6-'Trial Balance'!E6</f>
        <v/>
      </c>
      <c r="E7" t="n">
        <v>2020</v>
      </c>
      <c r="F7" t="inlineStr">
        <is>
          <t>GST Output CGST</t>
        </is>
      </c>
      <c r="G7" s="10">
        <f>'Trial Balance'!E13-'Trial Balance'!D13</f>
        <v/>
      </c>
    </row>
    <row r="8">
      <c r="A8" t="n">
        <v>1040</v>
      </c>
      <c r="B8" t="inlineStr">
        <is>
          <t>Inventory</t>
        </is>
      </c>
      <c r="C8" s="10">
        <f>'Trial Balance'!D7-'Trial Balance'!E7</f>
        <v/>
      </c>
      <c r="E8" t="n">
        <v>2030</v>
      </c>
      <c r="F8" t="inlineStr">
        <is>
          <t>GST Output SGST</t>
        </is>
      </c>
      <c r="G8" s="10">
        <f>'Trial Balance'!E14-'Trial Balance'!D14</f>
        <v/>
      </c>
    </row>
    <row r="9">
      <c r="A9" t="n">
        <v>1050</v>
      </c>
      <c r="B9" t="inlineStr">
        <is>
          <t>Furniture &amp; Equipment</t>
        </is>
      </c>
      <c r="C9" s="10">
        <f>'Trial Balance'!D8-'Trial Balance'!E8</f>
        <v/>
      </c>
      <c r="E9" t="n">
        <v>2040</v>
      </c>
      <c r="F9" t="inlineStr">
        <is>
          <t>Loan</t>
        </is>
      </c>
      <c r="G9" s="10">
        <f>'Trial Balance'!E15-'Trial Balance'!D15</f>
        <v/>
      </c>
    </row>
    <row r="10">
      <c r="A10" t="n">
        <v>1060</v>
      </c>
      <c r="B10" t="inlineStr">
        <is>
          <t>Less: Accumulated Depreciation</t>
        </is>
      </c>
      <c r="C10" s="10">
        <f>'Trial Balance'!D9-'Trial Balance'!E9</f>
        <v/>
      </c>
      <c r="E10" t="n">
        <v>2050</v>
      </c>
      <c r="F10" t="inlineStr">
        <is>
          <t>Advance from Customer</t>
        </is>
      </c>
      <c r="G10" s="10">
        <f>'Trial Balance'!E16-'Trial Balance'!D16</f>
        <v/>
      </c>
    </row>
    <row r="11">
      <c r="A11" t="n">
        <v>1070</v>
      </c>
      <c r="B11" t="inlineStr">
        <is>
          <t>GST Input CGST</t>
        </is>
      </c>
      <c r="C11" s="10">
        <f>'Trial Balance'!D10-'Trial Balance'!E10</f>
        <v/>
      </c>
      <c r="E11" s="11" t="inlineStr">
        <is>
          <t>Total Liabilities</t>
        </is>
      </c>
      <c r="F11" s="7" t="n"/>
      <c r="G11" s="12">
        <f>SUM(G6:G10)</f>
        <v/>
      </c>
    </row>
    <row r="12">
      <c r="A12" t="n">
        <v>1080</v>
      </c>
      <c r="B12" t="inlineStr">
        <is>
          <t>GST Input SGST</t>
        </is>
      </c>
      <c r="C12" s="10">
        <f>'Trial Balance'!D11-'Trial Balance'!E11</f>
        <v/>
      </c>
      <c r="E12" s="3" t="inlineStr">
        <is>
          <t>Equity</t>
        </is>
      </c>
    </row>
    <row r="13">
      <c r="A13" s="11" t="inlineStr">
        <is>
          <t>TOTAL ASSETS</t>
        </is>
      </c>
      <c r="B13" s="7" t="n"/>
      <c r="C13" s="12">
        <f>SUM(C5:C12)</f>
        <v/>
      </c>
      <c r="E13" t="n">
        <v>3010</v>
      </c>
      <c r="F13" t="inlineStr">
        <is>
          <t>Capital</t>
        </is>
      </c>
      <c r="G13" s="10">
        <f>'Trial Balance'!E17-'Trial Balance'!D17</f>
        <v/>
      </c>
    </row>
    <row r="14">
      <c r="E14" t="n">
        <v>3020</v>
      </c>
      <c r="F14" t="inlineStr">
        <is>
          <t>Less: Drawings</t>
        </is>
      </c>
      <c r="G14" s="10">
        <f>'Trial Balance'!E18-'Trial Balance'!D18</f>
        <v/>
      </c>
    </row>
    <row r="15">
      <c r="F15" t="inlineStr">
        <is>
          <t>Add: Net Profit (FY 2025-26)</t>
        </is>
      </c>
      <c r="G15" s="10">
        <f>'Profit &amp; Loss'!C24</f>
        <v/>
      </c>
    </row>
    <row r="16">
      <c r="E16" s="11" t="inlineStr">
        <is>
          <t>Total Equity</t>
        </is>
      </c>
      <c r="F16" s="7" t="n"/>
      <c r="G16" s="12">
        <f>SUM(G13:G15)</f>
        <v/>
      </c>
    </row>
    <row r="17">
      <c r="E17" s="11" t="inlineStr">
        <is>
          <t>TOTAL LIABILITIES &amp; EQUITY</t>
        </is>
      </c>
      <c r="F17" s="7" t="n"/>
      <c r="G17" s="12">
        <f>G11+G16</f>
        <v/>
      </c>
    </row>
    <row r="18"/>
    <row r="19" ht="24" customHeight="1">
      <c r="E19" s="11" t="inlineStr">
        <is>
          <t>Check: Total Assets − (Liabilities + Equity) (must be 0)</t>
        </is>
      </c>
      <c r="F19" s="7" t="n"/>
      <c r="G19" s="14">
        <f>C13-G17</f>
        <v/>
      </c>
    </row>
  </sheetData>
  <mergeCells count="11">
    <mergeCell ref="A1:G1"/>
    <mergeCell ref="E16:F16"/>
    <mergeCell ref="E5:G5"/>
    <mergeCell ref="E17:F17"/>
    <mergeCell ref="E19:F19"/>
    <mergeCell ref="E11:F11"/>
    <mergeCell ref="A13:B13"/>
    <mergeCell ref="A2:G2"/>
    <mergeCell ref="E4:G4"/>
    <mergeCell ref="E12:G12"/>
    <mergeCell ref="A4:C4"/>
  </mergeCells>
  <conditionalFormatting sqref="G19">
    <cfRule type="cellIs" priority="1" operator="notEqual" dxfId="0">
      <formula>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22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" t="inlineStr">
        <is>
          <t>GST Summary: FY 2025-26</t>
        </is>
      </c>
    </row>
    <row r="2" ht="18" customHeight="1">
      <c r="A2" s="2" t="inlineStr">
        <is>
          <t>GST @18% = CGST 9% + SGST 9%  |  amounts in ₹  |  closing balances from the ledger, monthly movement from the Journal</t>
        </is>
      </c>
    </row>
    <row r="3"/>
    <row r="4">
      <c r="A4" s="3" t="inlineStr">
        <is>
          <t>Closing GST balances as at 31-Mar-2026</t>
        </is>
      </c>
    </row>
    <row r="5">
      <c r="A5" s="5" t="inlineStr">
        <is>
          <t>Particulars</t>
        </is>
      </c>
      <c r="B5" s="5" t="inlineStr">
        <is>
          <t>Amount (₹)</t>
        </is>
      </c>
      <c r="C5" s="5" t="inlineStr">
        <is>
          <t>Source</t>
        </is>
      </c>
    </row>
    <row r="6">
      <c r="A6" t="inlineStr">
        <is>
          <t>Output CGST payable (a/c 2020)</t>
        </is>
      </c>
      <c r="B6" s="10">
        <f>'Ledger Summary'!H12</f>
        <v/>
      </c>
      <c r="C6" t="inlineStr">
        <is>
          <t>Ledger Summary</t>
        </is>
      </c>
    </row>
    <row r="7">
      <c r="A7" t="inlineStr">
        <is>
          <t>Output SGST payable (a/c 2030)</t>
        </is>
      </c>
      <c r="B7" s="10">
        <f>'Ledger Summary'!H13</f>
        <v/>
      </c>
      <c r="C7" t="inlineStr">
        <is>
          <t>Ledger Summary</t>
        </is>
      </c>
    </row>
    <row r="8">
      <c r="A8" s="11" t="inlineStr">
        <is>
          <t>Total Output GST</t>
        </is>
      </c>
      <c r="B8" s="12">
        <f>SUM(B6:B7)</f>
        <v/>
      </c>
      <c r="C8" t="inlineStr">
        <is>
          <t>CGST + SGST on sales</t>
        </is>
      </c>
    </row>
    <row r="9">
      <c r="A9" t="inlineStr">
        <is>
          <t>Input CGST credit available (a/c 1070)</t>
        </is>
      </c>
      <c r="B9" s="10">
        <f>'Ledger Summary'!G9</f>
        <v/>
      </c>
      <c r="C9" t="inlineStr">
        <is>
          <t>Ledger Summary</t>
        </is>
      </c>
    </row>
    <row r="10">
      <c r="A10" t="inlineStr">
        <is>
          <t>Input SGST credit available (a/c 1080)</t>
        </is>
      </c>
      <c r="B10" s="10">
        <f>'Ledger Summary'!G10</f>
        <v/>
      </c>
      <c r="C10" t="inlineStr">
        <is>
          <t>Ledger Summary</t>
        </is>
      </c>
    </row>
    <row r="11">
      <c r="A11" s="11" t="inlineStr">
        <is>
          <t>Total Input GST (ITC)</t>
        </is>
      </c>
      <c r="B11" s="12">
        <f>SUM(B9:B10)</f>
        <v/>
      </c>
      <c r="C11" t="inlineStr">
        <is>
          <t>CGST + SGST on purchases</t>
        </is>
      </c>
    </row>
    <row r="12"/>
    <row r="13" ht="22" customHeight="1">
      <c r="A13" s="11" t="inlineStr">
        <is>
          <t>NET GST PAYABLE TO GOVERNMENT</t>
        </is>
      </c>
      <c r="B13" s="12">
        <f>B8-B11</f>
        <v/>
      </c>
      <c r="C13" s="11" t="inlineStr">
        <is>
          <t>Output − Input</t>
        </is>
      </c>
    </row>
    <row r="14" ht="32" customHeight="1">
      <c r="A14" s="17" t="inlineStr">
        <is>
          <t>Q4 (Jan–Mar 2026) output tax is payable by 20-Apr-2026; the input credit shown is what remains after the quarterly set-offs booked during the year.</t>
        </is>
      </c>
    </row>
    <row r="15"/>
    <row r="16">
      <c r="A16" s="3" t="inlineStr">
        <is>
          <t>Monthly GST movement: output vs input (SUMIFS on Journal dates)</t>
        </is>
      </c>
    </row>
    <row r="17">
      <c r="A17" s="5" t="inlineStr">
        <is>
          <t>Month</t>
        </is>
      </c>
      <c r="B17" s="5" t="inlineStr">
        <is>
          <t>Output CGST (₹)</t>
        </is>
      </c>
      <c r="C17" s="5" t="inlineStr">
        <is>
          <t>Output SGST (₹)</t>
        </is>
      </c>
      <c r="D17" s="5" t="inlineStr">
        <is>
          <t>Input CGST (₹)</t>
        </is>
      </c>
      <c r="E17" s="5" t="inlineStr">
        <is>
          <t>Input SGST (₹)</t>
        </is>
      </c>
      <c r="F17" s="5" t="inlineStr">
        <is>
          <t>Net for month (₹)</t>
        </is>
      </c>
    </row>
    <row r="18">
      <c r="A18" s="16" t="n">
        <v>45748</v>
      </c>
      <c r="B18" s="10">
        <f>SUMIFS(Journal!$F:$F,Journal!$C:$C,2020,Journal!$A:$A,"&gt;="&amp;DATE(2025,4,1),Journal!$A:$A,"&lt;="&amp;DATE(2025,4,30))</f>
        <v/>
      </c>
      <c r="C18" s="10">
        <f>SUMIFS(Journal!$F:$F,Journal!$C:$C,2030,Journal!$A:$A,"&gt;="&amp;DATE(2025,4,1),Journal!$A:$A,"&lt;="&amp;DATE(2025,4,30))</f>
        <v/>
      </c>
      <c r="D18" s="10">
        <f>SUMIFS(Journal!$E:$E,Journal!$C:$C,1070,Journal!$A:$A,"&gt;="&amp;DATE(2025,4,1),Journal!$A:$A,"&lt;="&amp;DATE(2025,4,30))</f>
        <v/>
      </c>
      <c r="E18" s="10">
        <f>SUMIFS(Journal!$E:$E,Journal!$C:$C,1080,Journal!$A:$A,"&gt;="&amp;DATE(2025,4,1),Journal!$A:$A,"&lt;="&amp;DATE(2025,4,30))</f>
        <v/>
      </c>
      <c r="F18" s="10">
        <f>B18+C18-D18-E18</f>
        <v/>
      </c>
    </row>
    <row r="19">
      <c r="A19" s="16" t="n">
        <v>45778</v>
      </c>
      <c r="B19" s="10">
        <f>SUMIFS(Journal!$F:$F,Journal!$C:$C,2020,Journal!$A:$A,"&gt;="&amp;DATE(2025,5,1),Journal!$A:$A,"&lt;="&amp;DATE(2025,5,31))</f>
        <v/>
      </c>
      <c r="C19" s="10">
        <f>SUMIFS(Journal!$F:$F,Journal!$C:$C,2030,Journal!$A:$A,"&gt;="&amp;DATE(2025,5,1),Journal!$A:$A,"&lt;="&amp;DATE(2025,5,31))</f>
        <v/>
      </c>
      <c r="D19" s="10">
        <f>SUMIFS(Journal!$E:$E,Journal!$C:$C,1070,Journal!$A:$A,"&gt;="&amp;DATE(2025,5,1),Journal!$A:$A,"&lt;="&amp;DATE(2025,5,31))</f>
        <v/>
      </c>
      <c r="E19" s="10">
        <f>SUMIFS(Journal!$E:$E,Journal!$C:$C,1080,Journal!$A:$A,"&gt;="&amp;DATE(2025,5,1),Journal!$A:$A,"&lt;="&amp;DATE(2025,5,31))</f>
        <v/>
      </c>
      <c r="F19" s="10">
        <f>B19+C19-D19-E19</f>
        <v/>
      </c>
    </row>
    <row r="20">
      <c r="A20" s="16" t="n">
        <v>45809</v>
      </c>
      <c r="B20" s="10">
        <f>SUMIFS(Journal!$F:$F,Journal!$C:$C,2020,Journal!$A:$A,"&gt;="&amp;DATE(2025,6,1),Journal!$A:$A,"&lt;="&amp;DATE(2025,6,30))</f>
        <v/>
      </c>
      <c r="C20" s="10">
        <f>SUMIFS(Journal!$F:$F,Journal!$C:$C,2030,Journal!$A:$A,"&gt;="&amp;DATE(2025,6,1),Journal!$A:$A,"&lt;="&amp;DATE(2025,6,30))</f>
        <v/>
      </c>
      <c r="D20" s="10">
        <f>SUMIFS(Journal!$E:$E,Journal!$C:$C,1070,Journal!$A:$A,"&gt;="&amp;DATE(2025,6,1),Journal!$A:$A,"&lt;="&amp;DATE(2025,6,30))</f>
        <v/>
      </c>
      <c r="E20" s="10">
        <f>SUMIFS(Journal!$E:$E,Journal!$C:$C,1080,Journal!$A:$A,"&gt;="&amp;DATE(2025,6,1),Journal!$A:$A,"&lt;="&amp;DATE(2025,6,30))</f>
        <v/>
      </c>
      <c r="F20" s="10">
        <f>B20+C20-D20-E20</f>
        <v/>
      </c>
    </row>
    <row r="21">
      <c r="A21" s="16" t="n">
        <v>45839</v>
      </c>
      <c r="B21" s="10">
        <f>SUMIFS(Journal!$F:$F,Journal!$C:$C,2020,Journal!$A:$A,"&gt;="&amp;DATE(2025,7,1),Journal!$A:$A,"&lt;="&amp;DATE(2025,7,31))</f>
        <v/>
      </c>
      <c r="C21" s="10">
        <f>SUMIFS(Journal!$F:$F,Journal!$C:$C,2030,Journal!$A:$A,"&gt;="&amp;DATE(2025,7,1),Journal!$A:$A,"&lt;="&amp;DATE(2025,7,31))</f>
        <v/>
      </c>
      <c r="D21" s="10">
        <f>SUMIFS(Journal!$E:$E,Journal!$C:$C,1070,Journal!$A:$A,"&gt;="&amp;DATE(2025,7,1),Journal!$A:$A,"&lt;="&amp;DATE(2025,7,31))</f>
        <v/>
      </c>
      <c r="E21" s="10">
        <f>SUMIFS(Journal!$E:$E,Journal!$C:$C,1080,Journal!$A:$A,"&gt;="&amp;DATE(2025,7,1),Journal!$A:$A,"&lt;="&amp;DATE(2025,7,31))</f>
        <v/>
      </c>
      <c r="F21" s="10">
        <f>B21+C21-D21-E21</f>
        <v/>
      </c>
    </row>
    <row r="22">
      <c r="A22" s="16" t="n">
        <v>45870</v>
      </c>
      <c r="B22" s="10">
        <f>SUMIFS(Journal!$F:$F,Journal!$C:$C,2020,Journal!$A:$A,"&gt;="&amp;DATE(2025,8,1),Journal!$A:$A,"&lt;="&amp;DATE(2025,8,31))</f>
        <v/>
      </c>
      <c r="C22" s="10">
        <f>SUMIFS(Journal!$F:$F,Journal!$C:$C,2030,Journal!$A:$A,"&gt;="&amp;DATE(2025,8,1),Journal!$A:$A,"&lt;="&amp;DATE(2025,8,31))</f>
        <v/>
      </c>
      <c r="D22" s="10">
        <f>SUMIFS(Journal!$E:$E,Journal!$C:$C,1070,Journal!$A:$A,"&gt;="&amp;DATE(2025,8,1),Journal!$A:$A,"&lt;="&amp;DATE(2025,8,31))</f>
        <v/>
      </c>
      <c r="E22" s="10">
        <f>SUMIFS(Journal!$E:$E,Journal!$C:$C,1080,Journal!$A:$A,"&gt;="&amp;DATE(2025,8,1),Journal!$A:$A,"&lt;="&amp;DATE(2025,8,31))</f>
        <v/>
      </c>
      <c r="F22" s="10">
        <f>B22+C22-D22-E22</f>
        <v/>
      </c>
    </row>
    <row r="23">
      <c r="A23" s="16" t="n">
        <v>45901</v>
      </c>
      <c r="B23" s="10">
        <f>SUMIFS(Journal!$F:$F,Journal!$C:$C,2020,Journal!$A:$A,"&gt;="&amp;DATE(2025,9,1),Journal!$A:$A,"&lt;="&amp;DATE(2025,9,30))</f>
        <v/>
      </c>
      <c r="C23" s="10">
        <f>SUMIFS(Journal!$F:$F,Journal!$C:$C,2030,Journal!$A:$A,"&gt;="&amp;DATE(2025,9,1),Journal!$A:$A,"&lt;="&amp;DATE(2025,9,30))</f>
        <v/>
      </c>
      <c r="D23" s="10">
        <f>SUMIFS(Journal!$E:$E,Journal!$C:$C,1070,Journal!$A:$A,"&gt;="&amp;DATE(2025,9,1),Journal!$A:$A,"&lt;="&amp;DATE(2025,9,30))</f>
        <v/>
      </c>
      <c r="E23" s="10">
        <f>SUMIFS(Journal!$E:$E,Journal!$C:$C,1080,Journal!$A:$A,"&gt;="&amp;DATE(2025,9,1),Journal!$A:$A,"&lt;="&amp;DATE(2025,9,30))</f>
        <v/>
      </c>
      <c r="F23" s="10">
        <f>B23+C23-D23-E23</f>
        <v/>
      </c>
    </row>
    <row r="24">
      <c r="A24" s="16" t="n">
        <v>45931</v>
      </c>
      <c r="B24" s="10">
        <f>SUMIFS(Journal!$F:$F,Journal!$C:$C,2020,Journal!$A:$A,"&gt;="&amp;DATE(2025,10,1),Journal!$A:$A,"&lt;="&amp;DATE(2025,10,31))</f>
        <v/>
      </c>
      <c r="C24" s="10">
        <f>SUMIFS(Journal!$F:$F,Journal!$C:$C,2030,Journal!$A:$A,"&gt;="&amp;DATE(2025,10,1),Journal!$A:$A,"&lt;="&amp;DATE(2025,10,31))</f>
        <v/>
      </c>
      <c r="D24" s="10">
        <f>SUMIFS(Journal!$E:$E,Journal!$C:$C,1070,Journal!$A:$A,"&gt;="&amp;DATE(2025,10,1),Journal!$A:$A,"&lt;="&amp;DATE(2025,10,31))</f>
        <v/>
      </c>
      <c r="E24" s="10">
        <f>SUMIFS(Journal!$E:$E,Journal!$C:$C,1080,Journal!$A:$A,"&gt;="&amp;DATE(2025,10,1),Journal!$A:$A,"&lt;="&amp;DATE(2025,10,31))</f>
        <v/>
      </c>
      <c r="F24" s="10">
        <f>B24+C24-D24-E24</f>
        <v/>
      </c>
    </row>
    <row r="25">
      <c r="A25" s="16" t="n">
        <v>45962</v>
      </c>
      <c r="B25" s="10">
        <f>SUMIFS(Journal!$F:$F,Journal!$C:$C,2020,Journal!$A:$A,"&gt;="&amp;DATE(2025,11,1),Journal!$A:$A,"&lt;="&amp;DATE(2025,11,30))</f>
        <v/>
      </c>
      <c r="C25" s="10">
        <f>SUMIFS(Journal!$F:$F,Journal!$C:$C,2030,Journal!$A:$A,"&gt;="&amp;DATE(2025,11,1),Journal!$A:$A,"&lt;="&amp;DATE(2025,11,30))</f>
        <v/>
      </c>
      <c r="D25" s="10">
        <f>SUMIFS(Journal!$E:$E,Journal!$C:$C,1070,Journal!$A:$A,"&gt;="&amp;DATE(2025,11,1),Journal!$A:$A,"&lt;="&amp;DATE(2025,11,30))</f>
        <v/>
      </c>
      <c r="E25" s="10">
        <f>SUMIFS(Journal!$E:$E,Journal!$C:$C,1080,Journal!$A:$A,"&gt;="&amp;DATE(2025,11,1),Journal!$A:$A,"&lt;="&amp;DATE(2025,11,30))</f>
        <v/>
      </c>
      <c r="F25" s="10">
        <f>B25+C25-D25-E25</f>
        <v/>
      </c>
    </row>
    <row r="26">
      <c r="A26" s="16" t="n">
        <v>45992</v>
      </c>
      <c r="B26" s="10">
        <f>SUMIFS(Journal!$F:$F,Journal!$C:$C,2020,Journal!$A:$A,"&gt;="&amp;DATE(2025,12,1),Journal!$A:$A,"&lt;="&amp;DATE(2025,12,31))</f>
        <v/>
      </c>
      <c r="C26" s="10">
        <f>SUMIFS(Journal!$F:$F,Journal!$C:$C,2030,Journal!$A:$A,"&gt;="&amp;DATE(2025,12,1),Journal!$A:$A,"&lt;="&amp;DATE(2025,12,31))</f>
        <v/>
      </c>
      <c r="D26" s="10">
        <f>SUMIFS(Journal!$E:$E,Journal!$C:$C,1070,Journal!$A:$A,"&gt;="&amp;DATE(2025,12,1),Journal!$A:$A,"&lt;="&amp;DATE(2025,12,31))</f>
        <v/>
      </c>
      <c r="E26" s="10">
        <f>SUMIFS(Journal!$E:$E,Journal!$C:$C,1080,Journal!$A:$A,"&gt;="&amp;DATE(2025,12,1),Journal!$A:$A,"&lt;="&amp;DATE(2025,12,31))</f>
        <v/>
      </c>
      <c r="F26" s="10">
        <f>B26+C26-D26-E26</f>
        <v/>
      </c>
    </row>
    <row r="27">
      <c r="A27" s="16" t="n">
        <v>46023</v>
      </c>
      <c r="B27" s="10">
        <f>SUMIFS(Journal!$F:$F,Journal!$C:$C,2020,Journal!$A:$A,"&gt;="&amp;DATE(2026,1,1),Journal!$A:$A,"&lt;="&amp;DATE(2026,1,31))</f>
        <v/>
      </c>
      <c r="C27" s="10">
        <f>SUMIFS(Journal!$F:$F,Journal!$C:$C,2030,Journal!$A:$A,"&gt;="&amp;DATE(2026,1,1),Journal!$A:$A,"&lt;="&amp;DATE(2026,1,31))</f>
        <v/>
      </c>
      <c r="D27" s="10">
        <f>SUMIFS(Journal!$E:$E,Journal!$C:$C,1070,Journal!$A:$A,"&gt;="&amp;DATE(2026,1,1),Journal!$A:$A,"&lt;="&amp;DATE(2026,1,31))</f>
        <v/>
      </c>
      <c r="E27" s="10">
        <f>SUMIFS(Journal!$E:$E,Journal!$C:$C,1080,Journal!$A:$A,"&gt;="&amp;DATE(2026,1,1),Journal!$A:$A,"&lt;="&amp;DATE(2026,1,31))</f>
        <v/>
      </c>
      <c r="F27" s="10">
        <f>B27+C27-D27-E27</f>
        <v/>
      </c>
    </row>
    <row r="28">
      <c r="A28" s="16" t="n">
        <v>46054</v>
      </c>
      <c r="B28" s="10">
        <f>SUMIFS(Journal!$F:$F,Journal!$C:$C,2020,Journal!$A:$A,"&gt;="&amp;DATE(2026,2,1),Journal!$A:$A,"&lt;="&amp;DATE(2026,2,28))</f>
        <v/>
      </c>
      <c r="C28" s="10">
        <f>SUMIFS(Journal!$F:$F,Journal!$C:$C,2030,Journal!$A:$A,"&gt;="&amp;DATE(2026,2,1),Journal!$A:$A,"&lt;="&amp;DATE(2026,2,28))</f>
        <v/>
      </c>
      <c r="D28" s="10">
        <f>SUMIFS(Journal!$E:$E,Journal!$C:$C,1070,Journal!$A:$A,"&gt;="&amp;DATE(2026,2,1),Journal!$A:$A,"&lt;="&amp;DATE(2026,2,28))</f>
        <v/>
      </c>
      <c r="E28" s="10">
        <f>SUMIFS(Journal!$E:$E,Journal!$C:$C,1080,Journal!$A:$A,"&gt;="&amp;DATE(2026,2,1),Journal!$A:$A,"&lt;="&amp;DATE(2026,2,28))</f>
        <v/>
      </c>
      <c r="F28" s="10">
        <f>B28+C28-D28-E28</f>
        <v/>
      </c>
    </row>
    <row r="29">
      <c r="A29" s="16" t="n">
        <v>46082</v>
      </c>
      <c r="B29" s="10">
        <f>SUMIFS(Journal!$F:$F,Journal!$C:$C,2020,Journal!$A:$A,"&gt;="&amp;DATE(2026,3,1),Journal!$A:$A,"&lt;="&amp;DATE(2026,3,31))</f>
        <v/>
      </c>
      <c r="C29" s="10">
        <f>SUMIFS(Journal!$F:$F,Journal!$C:$C,2030,Journal!$A:$A,"&gt;="&amp;DATE(2026,3,1),Journal!$A:$A,"&lt;="&amp;DATE(2026,3,31))</f>
        <v/>
      </c>
      <c r="D29" s="10">
        <f>SUMIFS(Journal!$E:$E,Journal!$C:$C,1070,Journal!$A:$A,"&gt;="&amp;DATE(2026,3,1),Journal!$A:$A,"&lt;="&amp;DATE(2026,3,31))</f>
        <v/>
      </c>
      <c r="E29" s="10">
        <f>SUMIFS(Journal!$E:$E,Journal!$C:$C,1080,Journal!$A:$A,"&gt;="&amp;DATE(2026,3,1),Journal!$A:$A,"&lt;="&amp;DATE(2026,3,31))</f>
        <v/>
      </c>
      <c r="F29" s="10">
        <f>B29+C29-D29-E29</f>
        <v/>
      </c>
    </row>
    <row r="30">
      <c r="A30" s="11" t="inlineStr">
        <is>
          <t>TOTAL</t>
        </is>
      </c>
      <c r="B30" s="12">
        <f>SUM(B18:B29)</f>
        <v/>
      </c>
      <c r="C30" s="12">
        <f>SUM(C18:C29)</f>
        <v/>
      </c>
      <c r="D30" s="12">
        <f>SUM(D18:D29)</f>
        <v/>
      </c>
      <c r="E30" s="12">
        <f>SUM(E18:E29)</f>
        <v/>
      </c>
      <c r="F30" s="12">
        <f>SUM(F18:F29)</f>
        <v/>
      </c>
    </row>
    <row r="31">
      <c r="A31" s="11" t="inlineStr">
        <is>
          <t>Check: monthly output = full-year SUMIF credits (must be 0)</t>
        </is>
      </c>
      <c r="B31" s="6" t="n"/>
      <c r="C31" s="6" t="n"/>
      <c r="D31" s="7" t="n"/>
      <c r="E31" s="14">
        <f>B30+C30-(SUMIF(Journal!$C:$C,2020,Journal!$F:$F)+SUMIF(Journal!$C:$C,2030,Journal!$F:$F))</f>
        <v/>
      </c>
    </row>
    <row r="32">
      <c r="A32" s="11" t="inlineStr">
        <is>
          <t>Check: monthly input = full-year SUMIF debits (must be 0)</t>
        </is>
      </c>
      <c r="B32" s="6" t="n"/>
      <c r="C32" s="6" t="n"/>
      <c r="D32" s="7" t="n"/>
      <c r="E32" s="14">
        <f>D30+E30-(SUMIF(Journal!$C:$C,1070,Journal!$E:$E)+SUMIF(Journal!$C:$C,1080,Journal!$E:$E))</f>
        <v/>
      </c>
    </row>
  </sheetData>
  <mergeCells count="6">
    <mergeCell ref="A2:F2"/>
    <mergeCell ref="A16:F16"/>
    <mergeCell ref="A31:D31"/>
    <mergeCell ref="A1:F1"/>
    <mergeCell ref="A4:F4"/>
    <mergeCell ref="A32:D32"/>
  </mergeCells>
  <conditionalFormatting sqref="E31">
    <cfRule type="cellIs" priority="1" operator="notEqual" dxfId="0">
      <formula>0</formula>
    </cfRule>
  </conditionalFormatting>
  <conditionalFormatting sqref="E32">
    <cfRule type="cellIs" priority="2" operator="notEqual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2026-09-25T19:53:20Z</dcterms:created>
  <dcterms:modified xsi:type="dcterms:W3CDTF">2026-09-25T19:53:20Z</dcterms:modified>
</cp:coreProperties>
</file>